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15135" windowHeight="8880" activeTab="1"/>
  </bookViews>
  <sheets>
    <sheet name="Thông tin" sheetId="1" r:id="rId1"/>
    <sheet name="01" sheetId="2" r:id="rId2"/>
    <sheet name="PT01" sheetId="3" r:id="rId3"/>
    <sheet name="02" sheetId="4" r:id="rId4"/>
    <sheet name="PT02" sheetId="5" r:id="rId5"/>
    <sheet name="03" sheetId="6" r:id="rId6"/>
    <sheet name="04" sheetId="7" r:id="rId7"/>
    <sheet name="05" sheetId="8" r:id="rId8"/>
    <sheet name="06" sheetId="9" r:id="rId9"/>
    <sheet name="07" sheetId="10" r:id="rId10"/>
    <sheet name="08" sheetId="11" r:id="rId11"/>
    <sheet name="09" sheetId="12" r:id="rId12"/>
    <sheet name="10" sheetId="13" r:id="rId13"/>
    <sheet name="11" sheetId="14" r:id="rId14"/>
    <sheet name="12" sheetId="15" r:id="rId15"/>
    <sheet name="Phụ lục CĐK" sheetId="16" r:id="rId16"/>
  </sheets>
  <externalReferences>
    <externalReference r:id="rId19"/>
  </externalReferences>
  <definedNames>
    <definedName name="_xlnm.Print_Titles" localSheetId="6">'04'!$4:$9</definedName>
    <definedName name="_xlnm.Print_Titles" localSheetId="7">'05'!$4:$9</definedName>
    <definedName name="_xlnm.Print_Titles" localSheetId="10">'08'!$4:$9</definedName>
  </definedNames>
  <calcPr fullCalcOnLoad="1"/>
</workbook>
</file>

<file path=xl/sharedStrings.xml><?xml version="1.0" encoding="utf-8"?>
<sst xmlns="http://schemas.openxmlformats.org/spreadsheetml/2006/main" count="1294" uniqueCount="415">
  <si>
    <t>Thông tin chung biểu mẫu</t>
  </si>
  <si>
    <t>Thay đổi thông tin cột C để điền thông tin vào các biểu mẫu</t>
  </si>
  <si>
    <t>Đơn vị báo cáo</t>
  </si>
  <si>
    <t>Lãnh đạo</t>
  </si>
  <si>
    <t>Họ tên người ký</t>
  </si>
  <si>
    <t xml:space="preserve">Ngày ký </t>
  </si>
  <si>
    <t xml:space="preserve">Chức danh </t>
  </si>
  <si>
    <t>Người lập biểu</t>
  </si>
  <si>
    <t>Họ tên người lập biểu</t>
  </si>
  <si>
    <t>Kỳ báo cáo</t>
  </si>
  <si>
    <t>Lưu ý: Biểu 4 đến biểu 12 có thể thêm dòng nhưng không thêm được cột để đảm bảo cấu trúc của biểu mẫu</t>
  </si>
  <si>
    <t xml:space="preserve">Biểu số: 01/TK-THA
Ban hành theo TT số: 06/2019/TT-BTP
ngày 21 tháng 11 năm 2019
Ngày nhận báo cáo: </t>
  </si>
  <si>
    <t>Đơn vị tính: Bản án, quyết định, việc và %</t>
  </si>
  <si>
    <t>STT</t>
  </si>
  <si>
    <t>Tên chỉ tiêu</t>
  </si>
  <si>
    <t>Tổng số  bản án, quyết định đã nhận</t>
  </si>
  <si>
    <t>Tổng số giải quyết</t>
  </si>
  <si>
    <t>Chia ra:</t>
  </si>
  <si>
    <t>Ủy thác thi hành án</t>
  </si>
  <si>
    <t>Thu hồi,  hủy quyết định THA</t>
  </si>
  <si>
    <t>Tổng số phải thi hành</t>
  </si>
  <si>
    <t xml:space="preserve">Số chuyển kỳ sau </t>
  </si>
  <si>
    <t>Tỷ lệ thi hành xong trong số có điều kiện</t>
  </si>
  <si>
    <t>Năm trước chuyển sang (trừ số đã chuyển sổ theo dõi riêng)</t>
  </si>
  <si>
    <t>Thụ lý mới</t>
  </si>
  <si>
    <t>Tổng số có điều kiện thi hành</t>
  </si>
  <si>
    <t>Chưa có điều kiện (trừ số đã chuyển sổ theo dõi riêng)</t>
  </si>
  <si>
    <t>Hoãn thi hành án (trừ điểm c k1, Đ 48)</t>
  </si>
  <si>
    <t xml:space="preserve">Tạm đình chỉ thi hành án </t>
  </si>
  <si>
    <t>Tổng số thi hành xong</t>
  </si>
  <si>
    <t>Đang thi hành</t>
  </si>
  <si>
    <t>Hoãn theo điểm c k1, Đ 48</t>
  </si>
  <si>
    <t>Trường hợp khác</t>
  </si>
  <si>
    <t>Thi hành xong</t>
  </si>
  <si>
    <t xml:space="preserve">Đình chỉ </t>
  </si>
  <si>
    <t>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</si>
  <si>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</si>
  <si>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</si>
  <si>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</si>
  <si>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</si>
  <si>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</si>
  <si>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</si>
  <si>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</si>
  <si>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</si>
  <si>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</si>
  <si>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</si>
  <si>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</si>
  <si>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</si>
  <si>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</si>
  <si>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</si>
  <si>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</si>
  <si>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</si>
  <si>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</si>
  <si>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</si>
  <si>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</si>
  <si>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Tổng số</t>
  </si>
  <si>
    <t>I</t>
  </si>
  <si>
    <t>Tổng số việc chủ động</t>
  </si>
  <si>
    <t>Dân sự</t>
  </si>
  <si>
    <t>Kinh doanh, thương mại</t>
  </si>
  <si>
    <t>Tín dụng</t>
  </si>
  <si>
    <t>DS trong hình sự  (tội phạm chức vụ)</t>
  </si>
  <si>
    <t>DS trong hình sự (các tội XPTrTQLKT)</t>
  </si>
  <si>
    <t>DS trong hình sự (khác)</t>
  </si>
  <si>
    <t>DS trong hành chính</t>
  </si>
  <si>
    <t>Hôn nhân và gia đình</t>
  </si>
  <si>
    <t>Lao động</t>
  </si>
  <si>
    <t>Phá sản</t>
  </si>
  <si>
    <t>Trọng tài Thương mại</t>
  </si>
  <si>
    <t>Vụ việc cạnh tranh</t>
  </si>
  <si>
    <t>Loại khác</t>
  </si>
  <si>
    <t>II</t>
  </si>
  <si>
    <t>Tổng số việc theo yêu cầu</t>
  </si>
  <si>
    <t>NGƯỜI LẬP BIỂU</t>
  </si>
  <si>
    <t xml:space="preserve">PHÂN TÍCH MỘT SỐ CHỈ TIÊU VIỆC 
THI HÀNH ÁN DÂN SỰ </t>
  </si>
  <si>
    <t>Chỉ tiêu</t>
  </si>
  <si>
    <t>Chủ động</t>
  </si>
  <si>
    <t>Theo yêu cầu</t>
  </si>
  <si>
    <t xml:space="preserve">Số đình chỉ thi hành án </t>
  </si>
  <si>
    <t>1.1</t>
  </si>
  <si>
    <t>Điểm a khoản 1 Điều 50</t>
  </si>
  <si>
    <t>1.2</t>
  </si>
  <si>
    <t>Điểm b khoản 1 Điều 50</t>
  </si>
  <si>
    <t>1.3</t>
  </si>
  <si>
    <t>Điểm c khoản 1 Điều 50</t>
  </si>
  <si>
    <t>1.4</t>
  </si>
  <si>
    <t>Điểm d khoản 1 Điều 50</t>
  </si>
  <si>
    <t>1.5</t>
  </si>
  <si>
    <t>Điểm đ khoản 1 Điều 50</t>
  </si>
  <si>
    <t>1.6</t>
  </si>
  <si>
    <t>Điểm e khoản 1 Điều 50</t>
  </si>
  <si>
    <t>1.7</t>
  </si>
  <si>
    <t>Điểm g khoản 1 Điều 50</t>
  </si>
  <si>
    <t>1.8</t>
  </si>
  <si>
    <t>Điểm h khoản 1 Điều 50</t>
  </si>
  <si>
    <t>2.1</t>
  </si>
  <si>
    <t>Tạm dừng thi hành án để giải quyết khiếu nại</t>
  </si>
  <si>
    <t>2.2</t>
  </si>
  <si>
    <t>Đang trong thời gian tự nguyện thi hành án</t>
  </si>
  <si>
    <t>2.3</t>
  </si>
  <si>
    <t>Đang trong thời gian chờ ý kiến của cơ quan có thẩm quyền</t>
  </si>
  <si>
    <t xml:space="preserve">Số hoãn thi hành án </t>
  </si>
  <si>
    <t>3.1</t>
  </si>
  <si>
    <t>Điểm a khoản 1 Điều 48</t>
  </si>
  <si>
    <t>3.2</t>
  </si>
  <si>
    <t>Điểm b khoản 1 Điều 48</t>
  </si>
  <si>
    <t>3.3</t>
  </si>
  <si>
    <t>Điểm c khoản 1 Điều 48</t>
  </si>
  <si>
    <t>3.4</t>
  </si>
  <si>
    <t>Điểm d khoản 1 Điều 48</t>
  </si>
  <si>
    <t>3.5</t>
  </si>
  <si>
    <t>Điểm đ khoản 1 Điều 48</t>
  </si>
  <si>
    <t>3.6</t>
  </si>
  <si>
    <t>Điểm e khoản 1 Điều 48</t>
  </si>
  <si>
    <t>3.7</t>
  </si>
  <si>
    <t>Điểm g khoản 1 Điều 48</t>
  </si>
  <si>
    <t>3.8</t>
  </si>
  <si>
    <t>Điểm h khoản 1 Điều 48</t>
  </si>
  <si>
    <t>3.9</t>
  </si>
  <si>
    <t>Khoản 2 Điều 48</t>
  </si>
  <si>
    <t>Số tạm đình chỉ thi hành án</t>
  </si>
  <si>
    <t>4.1</t>
  </si>
  <si>
    <t>Khoản 1 Điều 49</t>
  </si>
  <si>
    <t>4.2</t>
  </si>
  <si>
    <t>Khoản 2 Điều 49</t>
  </si>
  <si>
    <t>Số chưa có điều kiện theo Điều 44a</t>
  </si>
  <si>
    <t>5.1</t>
  </si>
  <si>
    <t>Điểm a khoản 1 Điều 44a</t>
  </si>
  <si>
    <t>5.2</t>
  </si>
  <si>
    <t>Điểm b khoản 1 Điều 44a</t>
  </si>
  <si>
    <t>5.3</t>
  </si>
  <si>
    <t>Điểm c khoản 1 Điều 44a</t>
  </si>
  <si>
    <t>5.4</t>
  </si>
  <si>
    <t>Trường hợp chưa có điều kiện khác</t>
  </si>
  <si>
    <t>Số chưa có điều kiện đã chuyển sổ theo dõi riêng</t>
  </si>
  <si>
    <t xml:space="preserve">Biểu số: 02/TK-THA
Ban hành theo TT số: 06/2019/TT-BTP
ngày 21 tháng 11 năm 2019
Ngày nhận báo cáo: </t>
  </si>
  <si>
    <t>Đơn vị tính: 1.000 VNĐ và %</t>
  </si>
  <si>
    <t>Thu hồi, sửa, hủy quyết định THA</t>
  </si>
  <si>
    <t>Giảm nghĩa vụ thi hành án</t>
  </si>
  <si>
    <t>PHÂN TÍCH MỘT SỐ CHỈ TIÊU TIỀN
THI HÀNH ÁN DÂN SỰ</t>
  </si>
  <si>
    <t xml:space="preserve">Biểu số: 03/TK-THA
Ban hành theo TT số: 06/2019/TT-BTP
ngày 21 tháng 11 năm 2019
Ngày nhận báo cáo: </t>
  </si>
  <si>
    <t>Tổng số bản án, quyết định đã nhận</t>
  </si>
  <si>
    <t xml:space="preserve">Hoãn thi hành án </t>
  </si>
  <si>
    <t>Tổng số việc</t>
  </si>
  <si>
    <t>Tổng số tiền</t>
  </si>
  <si>
    <t>Án phí</t>
  </si>
  <si>
    <t>Lệ phí</t>
  </si>
  <si>
    <t>Phạt</t>
  </si>
  <si>
    <t>Tịch thu</t>
  </si>
  <si>
    <t>Truy thu</t>
  </si>
  <si>
    <t>Thu khác</t>
  </si>
  <si>
    <t xml:space="preserve">Biểu số: 04/TK-THA
Ban hành theo TT số: 06/2019/TT-BTP
ngày 21 tháng 11 năm 2019
Ngày nhận báo cáo: </t>
  </si>
  <si>
    <t>Thu hồi, hủy quyết định THA</t>
  </si>
  <si>
    <t>Các Chi cục THADS</t>
  </si>
  <si>
    <t>Cục Thi hành án DS tỉnh Sơn La</t>
  </si>
  <si>
    <t>Nguyễn Ngọc Hải</t>
  </si>
  <si>
    <t>Nguyễn Văn Bắc</t>
  </si>
  <si>
    <t>Hoàng Quốc Toản</t>
  </si>
  <si>
    <t>Vương Nguyệt Nga</t>
  </si>
  <si>
    <t>Thào Thị Minh Ngọc</t>
  </si>
  <si>
    <t>Nguyễn Thị Minh Hậu</t>
  </si>
  <si>
    <t>Lường Quang Yên</t>
  </si>
  <si>
    <t>Lường Văn Nghi</t>
  </si>
  <si>
    <t>Chi cục THA Thành Phố</t>
  </si>
  <si>
    <t>Trịnh Cương Quyết</t>
  </si>
  <si>
    <t>Lạc Quốc Dũng</t>
  </si>
  <si>
    <t>Cầm Trung Toàn</t>
  </si>
  <si>
    <t>Lê Thị Hải Thương</t>
  </si>
  <si>
    <t>Hà Thị Tuyết</t>
  </si>
  <si>
    <t>Tòng Mai Phương</t>
  </si>
  <si>
    <t>Chi cục THA Mai Sơn</t>
  </si>
  <si>
    <t>Hà Thị Bích Thuỷ</t>
  </si>
  <si>
    <t>Nguyễn Trọng Đoàn</t>
  </si>
  <si>
    <t>Nguyễn Hữu Việt</t>
  </si>
  <si>
    <t>Chi cục THA Yên Châu</t>
  </si>
  <si>
    <t>Hoàng Thị Vui</t>
  </si>
  <si>
    <t>Lừ Văn Tâm</t>
  </si>
  <si>
    <t>Lường Văn Bích</t>
  </si>
  <si>
    <t>Chi cục THA Mộc Châu</t>
  </si>
  <si>
    <t>Nguyễn Ngọc Chiến</t>
  </si>
  <si>
    <t>Ngô Văn Bình</t>
  </si>
  <si>
    <t>Trần Văn Tuấn</t>
  </si>
  <si>
    <t>Chi cục THA Vân Hồ</t>
  </si>
  <si>
    <t>Vũ Thắng</t>
  </si>
  <si>
    <t>Ngô Đình Sơn</t>
  </si>
  <si>
    <t>Hoàng Anh Dũng</t>
  </si>
  <si>
    <t>Chi cục THA Phù Yên</t>
  </si>
  <si>
    <t>Nguyễn Văn Phú</t>
  </si>
  <si>
    <t>30</t>
  </si>
  <si>
    <t>Lò Văn Học</t>
  </si>
  <si>
    <t>31</t>
  </si>
  <si>
    <t>Lò Văn Khiếng</t>
  </si>
  <si>
    <t>Chi cục THA Bắc Yên</t>
  </si>
  <si>
    <t>32</t>
  </si>
  <si>
    <t>Đỗ Hải Yến</t>
  </si>
  <si>
    <t>33</t>
  </si>
  <si>
    <t>Ngô Quang</t>
  </si>
  <si>
    <t>Chi cục THA Sông Mã</t>
  </si>
  <si>
    <t>34</t>
  </si>
  <si>
    <t>Nguyễn Viết Hiền</t>
  </si>
  <si>
    <t>35</t>
  </si>
  <si>
    <t>36</t>
  </si>
  <si>
    <t xml:space="preserve">Quàng Văn Hải </t>
  </si>
  <si>
    <t>Chi cục THA Sốp Cộp</t>
  </si>
  <si>
    <t>37</t>
  </si>
  <si>
    <t>Nguyễn Tấn Việt</t>
  </si>
  <si>
    <t>38</t>
  </si>
  <si>
    <t>Bùi Đỗ Hà</t>
  </si>
  <si>
    <t>Chi cục THA Thuận Châu</t>
  </si>
  <si>
    <t>39</t>
  </si>
  <si>
    <t>Lò Anh Vĩnh</t>
  </si>
  <si>
    <t>Trần Văn Quận</t>
  </si>
  <si>
    <t>Lò Văn Ngoan</t>
  </si>
  <si>
    <t>Chi cục THA Quỳnh Nhai</t>
  </si>
  <si>
    <t>Nguyễn Tuấn Anh</t>
  </si>
  <si>
    <t>Lò Văn Kính</t>
  </si>
  <si>
    <t>Chi cục THA Mường La</t>
  </si>
  <si>
    <t>Lê Thị Thu Huyền</t>
  </si>
  <si>
    <t>Vũ Văn Nhương</t>
  </si>
  <si>
    <t xml:space="preserve">Biểu số: 05/TK-THA
Ban hành theo TT số: 06/2019/TT-BTP
ngày 21 tháng 11 năm 2019
Ngày nhận báo cáo: </t>
  </si>
  <si>
    <t xml:space="preserve">Biểu số: 06/TK-THA
Ban hành theo TT số: 06/2019/TT-BTP
ngày 21 tháng 11 năm 2019
Ngày nhận báo cáo: </t>
  </si>
  <si>
    <t>Đơn vị tính: Việc và 1.000 đồng</t>
  </si>
  <si>
    <t xml:space="preserve">Số đề nghị xét miễn </t>
  </si>
  <si>
    <t>Số đã được xét miễn</t>
  </si>
  <si>
    <t>Số đề nghị giảm</t>
  </si>
  <si>
    <t>Số đã được xét giảm</t>
  </si>
  <si>
    <t>Số việc</t>
  </si>
  <si>
    <t>Số tiền</t>
  </si>
  <si>
    <t>Tổng số</t>
  </si>
  <si>
    <t>Chi cục Thi hành án huyện Thành Phố</t>
  </si>
  <si>
    <t>Chi cục Thi hành án huyện  Mai Sơn</t>
  </si>
  <si>
    <t>Chi cục Thi hành án huyện Yên Châu</t>
  </si>
  <si>
    <t>Chi cục Thi hành án huyện  Mộc Châu</t>
  </si>
  <si>
    <t>Chi cục Thi hành án huyện Vân Hồ</t>
  </si>
  <si>
    <t>Chi cục Thi hành án huyện Phù Yên</t>
  </si>
  <si>
    <t>Chi cục Thi hành án huyện Bắc Yên</t>
  </si>
  <si>
    <t>Chi cục Thi hành án huyện Sông Mã</t>
  </si>
  <si>
    <t xml:space="preserve">Chi cục Thi hành án huyện Sốp Cộp </t>
  </si>
  <si>
    <t>Chi cục Thi hành án huyện Quỳnh Nhai</t>
  </si>
  <si>
    <t>Chi cục Thi hành án huyện Thuận Châu</t>
  </si>
  <si>
    <t>Chi cục Thi hành án huyện Mường La</t>
  </si>
  <si>
    <t>Biểu số: 07/TK-THA
Ban hành theo TT số: 06/2019/TT-BTP
ngày 21 tháng 11 năm 2019
Ngày nhận báo cáo:</t>
  </si>
  <si>
    <t>Đơn vị tính: Việc</t>
  </si>
  <si>
    <t>Tổng số việc đã ra quyết định cưỡng chế</t>
  </si>
  <si>
    <t>Kết quả cưỡng chế</t>
  </si>
  <si>
    <t>Cưỡng chế không huy động lực lượng</t>
  </si>
  <si>
    <t>Cưỡng chế có huy động lực lượng</t>
  </si>
  <si>
    <t>Đương sự tự nguyện trước khi cưỡng chế</t>
  </si>
  <si>
    <t xml:space="preserve">Cưỡng chế thành công
</t>
  </si>
  <si>
    <t>Cưỡng chế không thành công</t>
  </si>
  <si>
    <t>Chưa tổ chức cưỡng chế</t>
  </si>
  <si>
    <t xml:space="preserve">Biểu số: 08/TK-THA
Ban hành theo TT số: 06/2019/TT-BTP
ngày 21 tháng 11 năm 2019
Ngày nhận báo cáo: </t>
  </si>
  <si>
    <t>Đơn vị tính: Việc và đơn</t>
  </si>
  <si>
    <t>Tên đơn vị</t>
  </si>
  <si>
    <t>Tổng số đơn tiếp nhận
(Đơn)</t>
  </si>
  <si>
    <t>Đơn trùng (Đơn)</t>
  </si>
  <si>
    <t>Số việc tiếp nhận  (Việc)</t>
  </si>
  <si>
    <t>Kết quả giải quyết số việc thuộc thẩm quyền (Việc)</t>
  </si>
  <si>
    <t>Chia theo
 thời điểm thụ lý</t>
  </si>
  <si>
    <t>Chia theo thẩm quyền giải quyết</t>
  </si>
  <si>
    <t>Tổng số việc thuộc thẩm quyền giải quyết của CQ THADS</t>
  </si>
  <si>
    <t>Số việc thuộc thẩm quyền giải quyết của cơ quan khác</t>
  </si>
  <si>
    <t>Số đình chỉ</t>
  </si>
  <si>
    <t>Đúng toàn bộ</t>
  </si>
  <si>
    <t>Đúng một phần</t>
  </si>
  <si>
    <t>Sai toàn bộ</t>
  </si>
  <si>
    <t>Số chưa giải quyết chuyển kỳ sau</t>
  </si>
  <si>
    <t>Quyết định về thi hành án</t>
  </si>
  <si>
    <t>Áp dụng biện pháp cưỡng chế</t>
  </si>
  <si>
    <t>Áp dụng biện pháp bảo đảm</t>
  </si>
  <si>
    <t>Nội dung khác</t>
  </si>
  <si>
    <t>Số năm trước chuyển sang</t>
  </si>
  <si>
    <t>Số mới nhận</t>
  </si>
  <si>
    <t>Quyết định thi hành án</t>
  </si>
  <si>
    <t>Quyết định ủy thác</t>
  </si>
  <si>
    <t>Quyết định hoãn/ Đình chỉ/ Tạm đình chỉ</t>
  </si>
  <si>
    <t>Cưỡng chế kê biên tài sản</t>
  </si>
  <si>
    <t>Cưỡng chế giao tài sản bán đấu giá</t>
  </si>
  <si>
    <t>Biện pháp cưỡng chế khác</t>
  </si>
  <si>
    <t xml:space="preserve">            A</t>
  </si>
  <si>
    <t>Tổng số (Khiếu nại)</t>
  </si>
  <si>
    <t>Tổng số (Tố cáo)</t>
  </si>
  <si>
    <t>Khiếu nại</t>
  </si>
  <si>
    <t>Tố cáo</t>
  </si>
  <si>
    <t>6.1</t>
  </si>
  <si>
    <t>6.2</t>
  </si>
  <si>
    <t>7.1</t>
  </si>
  <si>
    <t>7.2</t>
  </si>
  <si>
    <t>8.1</t>
  </si>
  <si>
    <t>8.2</t>
  </si>
  <si>
    <t>9.1</t>
  </si>
  <si>
    <t>9.2</t>
  </si>
  <si>
    <t>10.1</t>
  </si>
  <si>
    <t>10.2</t>
  </si>
  <si>
    <t>11.1</t>
  </si>
  <si>
    <t>11.2</t>
  </si>
  <si>
    <t>12.1</t>
  </si>
  <si>
    <t>12.2</t>
  </si>
  <si>
    <t>13.1</t>
  </si>
  <si>
    <t>13.2</t>
  </si>
  <si>
    <t>Cục Thi hành án dân sự tỉnh Sơn La</t>
  </si>
  <si>
    <t xml:space="preserve">Biểu số: 09/TK-THA
Ban hành theo TT số: 06/2019/TT-BTP
ngày 21 tháng 11 năm 2019
Ngày nhận báo cáo: </t>
  </si>
  <si>
    <t xml:space="preserve">Đơn vị tính: Việc, Đoàn và Lượt </t>
  </si>
  <si>
    <t>Tổng</t>
  </si>
  <si>
    <t>Đoàn đông người</t>
  </si>
  <si>
    <t>Lãnh đạo cơ quan tiếp</t>
  </si>
  <si>
    <t>Số việc tiếp nhận (việc)</t>
  </si>
  <si>
    <t>Kết quả giải quyết số việc thuộc thẩm quyền</t>
  </si>
  <si>
    <t>Chia theo nội dung</t>
  </si>
  <si>
    <t>Chia theo thẩm quyền</t>
  </si>
  <si>
    <t>Số lượt</t>
  </si>
  <si>
    <t>Số người</t>
  </si>
  <si>
    <t>Số vụ việc</t>
  </si>
  <si>
    <t>Số đoàn</t>
  </si>
  <si>
    <t>Kiến nghị, phản ánh</t>
  </si>
  <si>
    <t>Thuộc thẩm quyền</t>
  </si>
  <si>
    <t>Khác</t>
  </si>
  <si>
    <t>Số đã giải quyết</t>
  </si>
  <si>
    <t xml:space="preserve">Biểu số: 10/TK-THA
Ban hành theo TT số: 06/2019/TT-BTP
ngày 21 tháng 11 năm 2019
Ngày nhận báo cáo: </t>
  </si>
  <si>
    <t>Số TT</t>
  </si>
  <si>
    <t>Tổng số cuộc</t>
  </si>
  <si>
    <t xml:space="preserve">Cơ quan giám sát </t>
  </si>
  <si>
    <t>Kết quả thực hiện kết luận giám sát</t>
  </si>
  <si>
    <t>Tổng số kháng nghị đã nhận</t>
  </si>
  <si>
    <t>Kháng nghị
của cuộc kiểm sát trực tiếp</t>
  </si>
  <si>
    <t>Kháng nghị khác</t>
  </si>
  <si>
    <t>Tổng số kiến nghị đã nhận</t>
  </si>
  <si>
    <t>Kiến nghị 
của cuộc kiểm sát trực tiếp</t>
  </si>
  <si>
    <t>Kiến nghị khác</t>
  </si>
  <si>
    <t>Quốc hội</t>
  </si>
  <si>
    <t>Hội đồng nhân dân</t>
  </si>
  <si>
    <t>Mặt trận Tổ quốc</t>
  </si>
  <si>
    <t>Đã thực hiện</t>
  </si>
  <si>
    <t>Chưa thực hiện</t>
  </si>
  <si>
    <t>Giải trình</t>
  </si>
  <si>
    <t>Tổng số</t>
  </si>
  <si>
    <r>
      <t>Kết quả giám sát (</t>
    </r>
    <r>
      <rPr>
        <i/>
        <sz val="10"/>
        <rFont val="Times New Roman"/>
        <family val="1"/>
      </rPr>
      <t>cuộc</t>
    </r>
    <r>
      <rPr>
        <b/>
        <sz val="10"/>
        <rFont val="Times New Roman"/>
        <family val="1"/>
      </rPr>
      <t>)</t>
    </r>
  </si>
  <si>
    <r>
      <t>Kết quả thực hiện kháng nghị kiểm sát (</t>
    </r>
    <r>
      <rPr>
        <i/>
        <sz val="10"/>
        <rFont val="Times New Roman"/>
        <family val="1"/>
      </rPr>
      <t>cuộc</t>
    </r>
    <r>
      <rPr>
        <b/>
        <sz val="10"/>
        <rFont val="Times New Roman"/>
        <family val="1"/>
      </rPr>
      <t>)</t>
    </r>
  </si>
  <si>
    <r>
      <t>Kết quả thực hiện kiến nghị kiểm sát (</t>
    </r>
    <r>
      <rPr>
        <i/>
        <sz val="10"/>
        <rFont val="Times New Roman"/>
        <family val="1"/>
      </rPr>
      <t>bản kiến nghị</t>
    </r>
    <r>
      <rPr>
        <b/>
        <sz val="10"/>
        <rFont val="Times New Roman"/>
        <family val="1"/>
      </rPr>
      <t>)</t>
    </r>
  </si>
  <si>
    <t xml:space="preserve">Biểu số: 11/TK-THA
Ban hành theo TT số: 06/2019/TT-BTP 
ngày 21 tháng 11 năm 2019
Ngày nhận báo cáo: </t>
  </si>
  <si>
    <t>Đơn vị tính: Việc và 1.000 VN đồng</t>
  </si>
  <si>
    <t>Tổng số việc thụ lý</t>
  </si>
  <si>
    <t>Kết quả giải quyết</t>
  </si>
  <si>
    <t>Kết quả chi trả</t>
  </si>
  <si>
    <t>Kết quả thực hiện hoàn trả</t>
  </si>
  <si>
    <t xml:space="preserve">Tổng số 
</t>
  </si>
  <si>
    <t>Số việc chưa có bản án, quyết định giải quyết bồi thường có hiệu lực pháp luật</t>
  </si>
  <si>
    <t>Đã có bản án, quyết định giải quyết bồi thường có hiệu lực pháp luật</t>
  </si>
  <si>
    <t xml:space="preserve">Đã được cấp kinh phí bồi thường </t>
  </si>
  <si>
    <t xml:space="preserve">Đã chi trả cho người bị thiệt hại </t>
  </si>
  <si>
    <t xml:space="preserve">Đã có Quyết định hoàn trả có hiệu lực pháp luật </t>
  </si>
  <si>
    <t xml:space="preserve">Đã thực hiện hoàn trả </t>
  </si>
  <si>
    <t>Năm trước
 chuyển sang</t>
  </si>
  <si>
    <t>Năm trước chuyển sang</t>
  </si>
  <si>
    <t>Trong kỳ báo cáo</t>
  </si>
  <si>
    <t xml:space="preserve">Biểu số: 12/TK-THA
Ban hành theo TT số: 06/2019/TT-BTP
ngày 21 tháng 11 năm 2019
Ngày nhận báo cáo: </t>
  </si>
  <si>
    <t>Đơn vị tính: Việc</t>
  </si>
  <si>
    <t xml:space="preserve"> Tổng số bản án, quyết định cơ quan Thi hành án dân sự nhận từ Tòa án nhân dân</t>
  </si>
  <si>
    <t>Số QĐ buộc THAHC được Tòa án nhân dân chuyển giao cho cơ quan THADS chia theo nội dung theo dõi</t>
  </si>
  <si>
    <t>Kết quả theo dõi thi hành án hành chính</t>
  </si>
  <si>
    <t>Tổng số bản án, quyết định có nội dung theo dõi</t>
  </si>
  <si>
    <t>Số  bản án, quyết định không có nội dung theo dõi</t>
  </si>
  <si>
    <t>Số  bản án, quyết định đã ra thông báo tự nguyện THA</t>
  </si>
  <si>
    <t>Số quyết định buộc thi hành án hành chính đã đăng tải công khai</t>
  </si>
  <si>
    <t>Số vụ việc cơ quan THADS làm việc với người phải thi hành án</t>
  </si>
  <si>
    <t>Số vụ việc cơ quan THADS có văn bản kiến nghị xử lý do không chấp hành án</t>
  </si>
  <si>
    <t>Số trường hợp người phải thi hành án bị xử lý trách nhiệm theo kiến nghị của cơ quan THADS</t>
  </si>
  <si>
    <t xml:space="preserve">Tổng số bản án, quyết định của Tòa án được theo dõi đã thi hành xong </t>
  </si>
  <si>
    <t>Tổng số bản án, quyết định của Tòa án được theo dõi chưa thi hành xong</t>
  </si>
  <si>
    <t>Kỳ trước 
chuyển sang</t>
  </si>
  <si>
    <t>Số bản án đã có QĐ buộc THAHC</t>
  </si>
  <si>
    <t>Số bản án không có QĐ buộc THAHC</t>
  </si>
  <si>
    <t>Hoàng Ngọc Bắc</t>
  </si>
  <si>
    <t>Nguyễn Thị Trà Giang</t>
  </si>
  <si>
    <t>PHÓ CỤC TRƯỞNG</t>
  </si>
  <si>
    <t>Nguyễn Thị Nga</t>
  </si>
  <si>
    <t xml:space="preserve">KẾT QUẢ THI HÀNH ÁN DÂN SỰ TÍNH BẰNG VIỆC
</t>
  </si>
  <si>
    <t xml:space="preserve">KẾT QUẢ THI HÀNH ÁN DÂN SỰ TÍNH BẰNG TIỀN
</t>
  </si>
  <si>
    <t xml:space="preserve">KẾT QUẢ THI HÀNH  CHO NGÂN SÁCH NHÀ NƯỚC
</t>
  </si>
  <si>
    <t xml:space="preserve">KẾT QUẢ THI HÀNH ÁN DÂN SỰ TÍNH BẰNG VIỆC CHIA THEO CƠ QUAN THI HÀNH ÁN DÂN SỰ VÀ CHẤP HÀNH VIÊN
</t>
  </si>
  <si>
    <t xml:space="preserve">KẾT QUẢ THI HÀNH ÁN DÂN SỰ TÍNH BẰNG TIỀN CHIA THEO CƠ QUAN THI HÀNH ÁN DÂN SỰ VÀ CHẤP HÀNH VIÊN
</t>
  </si>
  <si>
    <t xml:space="preserve">KẾT QUẢ ĐỀ NGHỊ, XÉT MIỄN VÀ GIẢM NGHĨA VỤ 
THI HÀNH ÁN DÂN SỰ
</t>
  </si>
  <si>
    <t xml:space="preserve">KẾT QUẢ CƯỠNG CHẾ THI HÀNH ÁN DÂN SỰ
</t>
  </si>
  <si>
    <t xml:space="preserve">KẾT QUẢ GIẢI QUYẾT KHIẾU NẠI, TỐ CÁO 
VỀ THI HÀNH ÁN DÂN SỰ
</t>
  </si>
  <si>
    <t xml:space="preserve">TIẾP CÔNG DÂN TRONG THI HÀNH ÁN DÂN SỰ
</t>
  </si>
  <si>
    <t xml:space="preserve">KẾT QUẢ GIÁM SÁT, KIỂM SÁT THI HÀNH ÁN DÂN SỰ
</t>
  </si>
  <si>
    <t xml:space="preserve">KẾT QUẢ BỒI THƯỜNG  NHÀ NƯỚC TRONG THI HÀNH ÁN DÂN SỰ
</t>
  </si>
  <si>
    <t xml:space="preserve">KẾT QUẢ THEO DÕI VIỆC THI HÀNH  ÁN HÀNH CHÍNH 
</t>
  </si>
  <si>
    <t>Đơn vị  báo cáo: CỤC THADS TỈNH SƠN LA
Đơn vị nhận báo cáo: TỔNG CỤC THADS</t>
  </si>
  <si>
    <t>Trần Thị Cúc</t>
  </si>
  <si>
    <t xml:space="preserve"> Hoàng Ngọc Lập</t>
  </si>
  <si>
    <t>28</t>
  </si>
  <si>
    <t>29</t>
  </si>
  <si>
    <t>Sơn La, ngày 31 tháng 3  năm 2020</t>
  </si>
  <si>
    <t>Sơn La, ngày 31 tháng 03 năm 2020</t>
  </si>
  <si>
    <t xml:space="preserve"> 06 tháng / năm 2020</t>
  </si>
  <si>
    <t>PHỤ LỤC THEO DÕI SỐ CHUYỂN THEO DÕI RIÊNG</t>
  </si>
  <si>
    <t>Đơn vị tính: việc và 1.000 đồng</t>
  </si>
  <si>
    <t>TT</t>
  </si>
  <si>
    <t>Tiêu chí</t>
  </si>
  <si>
    <t>Việc</t>
  </si>
  <si>
    <t>Tiền</t>
  </si>
  <si>
    <t>Năm trước chuyển sang (chưa trừ theo dõi riêng)</t>
  </si>
  <si>
    <t>Chưa có điều kiện (chưa trừ  theo dõi riêng)</t>
  </si>
  <si>
    <t>Chuyển theo dõi riêng</t>
  </si>
  <si>
    <t>TOÀN TỈNH</t>
  </si>
  <si>
    <t>việc chuyển số CĐ+TĐ</t>
  </si>
  <si>
    <t>Tổng tiền NTCS CĐ+ TĐ</t>
  </si>
  <si>
    <t>tiền CĐK CĐ+TĐ</t>
  </si>
  <si>
    <t>tiền chuyển số CĐ+TĐ</t>
  </si>
  <si>
    <t>Việc CĐK CĐ+TĐ chưa trừ</t>
  </si>
  <si>
    <t>Tổng Việc NTCS CĐ+ TĐ chưa trừ</t>
  </si>
  <si>
    <t>Nguyễn Mạnh Toản</t>
  </si>
  <si>
    <t>40</t>
  </si>
  <si>
    <t>Số ĐTDĐ: 0979565776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</si>
</sst>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_);_(* \(#,##0\);_(* &quot;-&quot;??_);_(@_)"/>
    <numFmt numFmtId="173" formatCode="_(* #,##0.0_);_(* \(#,##0.0\);_(* &quot;-&quot;??_);_(@_)"/>
    <numFmt numFmtId="174" formatCode="[$-42A]h:mm:ss\ AM/PM"/>
    <numFmt numFmtId="175" formatCode="[$-42A]dd\ mmmm\ yyyy"/>
    <numFmt numFmtId="176" formatCode="#,##0.00\ ;&quot; (&quot;#,##0.00\);&quot; -&quot;#\ ;@\ "/>
    <numFmt numFmtId="177" formatCode="#,##0\ ;&quot; (&quot;#,##0\);&quot; -&quot;#\ ;@\ "/>
  </numFmts>
  <fonts count="91">
    <font>
      <sz val="10"/>
      <name val="Arial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sz val="12"/>
      <color indexed="9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color indexed="10"/>
      <name val="Times New Roman"/>
      <family val="1"/>
    </font>
    <font>
      <sz val="9"/>
      <color indexed="9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sz val="6"/>
      <name val="Times New Roman"/>
      <family val="1"/>
    </font>
    <font>
      <sz val="6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14"/>
      <name val=".VnTime"/>
      <family val="2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i/>
      <sz val="11"/>
      <color indexed="10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3"/>
      <color indexed="9"/>
      <name val="Times New Roman"/>
      <family val="1"/>
    </font>
    <font>
      <sz val="13"/>
      <color indexed="9"/>
      <name val="Times New Roman"/>
      <family val="1"/>
    </font>
    <font>
      <b/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9"/>
      <name val="Times New Roman"/>
      <family val="1"/>
    </font>
    <font>
      <i/>
      <sz val="8"/>
      <name val="Times New Roman"/>
      <family val="1"/>
    </font>
    <font>
      <b/>
      <sz val="14"/>
      <color indexed="8"/>
      <name val="Times New Roman"/>
      <family val="1"/>
    </font>
    <font>
      <sz val="13"/>
      <name val="Times New Roman"/>
      <family val="1"/>
    </font>
    <font>
      <sz val="13"/>
      <name val=".VnTime"/>
      <family val="2"/>
    </font>
    <font>
      <sz val="12"/>
      <name val=".VnTime"/>
      <family val="2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6"/>
      <color indexed="8"/>
      <name val="Times New Roman"/>
      <family val="1"/>
    </font>
    <font>
      <b/>
      <sz val="7"/>
      <color indexed="8"/>
      <name val="Times New Roman"/>
      <family val="1"/>
    </font>
    <font>
      <sz val="7"/>
      <name val="Arial"/>
      <family val="0"/>
    </font>
    <font>
      <sz val="6"/>
      <name val="Arial"/>
      <family val="0"/>
    </font>
    <font>
      <sz val="6"/>
      <color indexed="9"/>
      <name val="Times New Roman"/>
      <family val="1"/>
    </font>
    <font>
      <sz val="8.5"/>
      <name val="Times New Roman"/>
      <family val="1"/>
    </font>
    <font>
      <sz val="9"/>
      <color indexed="53"/>
      <name val="Times New Roman"/>
      <family val="1"/>
    </font>
    <font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0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6" fillId="25" borderId="0" applyNumberFormat="0" applyBorder="0" applyAlignment="0" applyProtection="0"/>
    <xf numFmtId="0" fontId="77" fillId="26" borderId="1" applyNumberFormat="0" applyAlignment="0" applyProtection="0"/>
    <xf numFmtId="0" fontId="7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>
      <alignment/>
      <protection/>
    </xf>
    <xf numFmtId="0" fontId="79" fillId="0" borderId="0" applyNumberFormat="0" applyFill="0" applyBorder="0" applyAlignment="0" applyProtection="0"/>
    <xf numFmtId="0" fontId="80" fillId="28" borderId="0" applyNumberFormat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84" fillId="29" borderId="1" applyNumberFormat="0" applyAlignment="0" applyProtection="0"/>
    <xf numFmtId="0" fontId="85" fillId="0" borderId="6" applyNumberFormat="0" applyFill="0" applyAlignment="0" applyProtection="0"/>
    <xf numFmtId="0" fontId="86" fillId="30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49" fillId="0" borderId="0">
      <alignment/>
      <protection/>
    </xf>
    <xf numFmtId="0" fontId="0" fillId="31" borderId="7" applyNumberFormat="0" applyFont="0" applyAlignment="0" applyProtection="0"/>
    <xf numFmtId="0" fontId="87" fillId="26" borderId="8" applyNumberFormat="0" applyAlignment="0" applyProtection="0"/>
    <xf numFmtId="9" fontId="0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9" applyNumberFormat="0" applyFill="0" applyAlignment="0" applyProtection="0"/>
    <xf numFmtId="0" fontId="90" fillId="0" borderId="0" applyNumberFormat="0" applyFill="0" applyBorder="0" applyAlignment="0" applyProtection="0"/>
  </cellStyleXfs>
  <cellXfs count="593">
    <xf numFmtId="0" fontId="0" fillId="0" borderId="0" xfId="0" applyAlignment="1">
      <alignment/>
    </xf>
    <xf numFmtId="49" fontId="6" fillId="32" borderId="0" xfId="0" applyNumberFormat="1" applyFont="1" applyFill="1" applyAlignment="1" applyProtection="1">
      <alignment/>
      <protection locked="0"/>
    </xf>
    <xf numFmtId="49" fontId="6" fillId="0" borderId="0" xfId="0" applyNumberFormat="1" applyFont="1" applyFill="1" applyAlignment="1" applyProtection="1">
      <alignment/>
      <protection locked="0"/>
    </xf>
    <xf numFmtId="49" fontId="2" fillId="0" borderId="0" xfId="0" applyNumberFormat="1" applyFont="1" applyFill="1" applyAlignment="1" applyProtection="1">
      <alignment/>
      <protection locked="0"/>
    </xf>
    <xf numFmtId="49" fontId="8" fillId="0" borderId="0" xfId="0" applyNumberFormat="1" applyFont="1" applyFill="1" applyAlignment="1" applyProtection="1">
      <alignment/>
      <protection locked="0"/>
    </xf>
    <xf numFmtId="49" fontId="6" fillId="0" borderId="0" xfId="0" applyNumberFormat="1" applyFont="1" applyFill="1" applyAlignment="1" applyProtection="1">
      <alignment/>
      <protection locked="0"/>
    </xf>
    <xf numFmtId="0" fontId="6" fillId="0" borderId="0" xfId="0" applyFont="1" applyAlignment="1">
      <alignment/>
    </xf>
    <xf numFmtId="49" fontId="12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0" xfId="0" applyFont="1" applyBorder="1" applyAlignment="1">
      <alignment/>
    </xf>
    <xf numFmtId="10" fontId="17" fillId="33" borderId="10" xfId="62" applyNumberFormat="1" applyFont="1" applyFill="1" applyBorder="1" applyAlignment="1" applyProtection="1">
      <alignment horizontal="center" vertical="center"/>
      <protection locked="0"/>
    </xf>
    <xf numFmtId="49" fontId="16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16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17" fillId="33" borderId="10" xfId="0" applyFont="1" applyFill="1" applyBorder="1" applyAlignment="1">
      <alignment/>
    </xf>
    <xf numFmtId="49" fontId="17" fillId="32" borderId="10" xfId="0" applyNumberFormat="1" applyFont="1" applyFill="1" applyBorder="1" applyAlignment="1" applyProtection="1">
      <alignment horizontal="center" vertical="center"/>
      <protection locked="0"/>
    </xf>
    <xf numFmtId="49" fontId="17" fillId="32" borderId="10" xfId="0" applyNumberFormat="1" applyFont="1" applyFill="1" applyBorder="1" applyAlignment="1" applyProtection="1">
      <alignment vertical="center"/>
      <protection locked="0"/>
    </xf>
    <xf numFmtId="0" fontId="17" fillId="0" borderId="10" xfId="0" applyFont="1" applyFill="1" applyBorder="1" applyAlignment="1">
      <alignment/>
    </xf>
    <xf numFmtId="49" fontId="17" fillId="32" borderId="10" xfId="0" applyNumberFormat="1" applyFont="1" applyFill="1" applyBorder="1" applyAlignment="1" applyProtection="1">
      <alignment/>
      <protection locked="0"/>
    </xf>
    <xf numFmtId="49" fontId="17" fillId="32" borderId="10" xfId="0" applyNumberFormat="1" applyFont="1" applyFill="1" applyBorder="1" applyAlignment="1" applyProtection="1">
      <alignment vertical="center" wrapText="1"/>
      <protection locked="0"/>
    </xf>
    <xf numFmtId="49" fontId="18" fillId="0" borderId="0" xfId="0" applyNumberFormat="1" applyFont="1" applyAlignment="1">
      <alignment/>
    </xf>
    <xf numFmtId="49" fontId="19" fillId="0" borderId="10" xfId="0" applyNumberFormat="1" applyFont="1" applyBorder="1" applyAlignment="1">
      <alignment horizontal="center" vertical="center" wrapText="1"/>
    </xf>
    <xf numFmtId="49" fontId="20" fillId="0" borderId="0" xfId="0" applyNumberFormat="1" applyFont="1" applyAlignment="1">
      <alignment/>
    </xf>
    <xf numFmtId="49" fontId="21" fillId="0" borderId="10" xfId="0" applyNumberFormat="1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justify" vertical="center"/>
    </xf>
    <xf numFmtId="172" fontId="21" fillId="33" borderId="10" xfId="42" applyNumberFormat="1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Alignment="1">
      <alignment/>
    </xf>
    <xf numFmtId="49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justify" vertical="center"/>
    </xf>
    <xf numFmtId="172" fontId="5" fillId="32" borderId="10" xfId="42" applyNumberFormat="1" applyFont="1" applyFill="1" applyBorder="1" applyAlignment="1" applyProtection="1">
      <alignment horizontal="center" vertical="center"/>
      <protection locked="0"/>
    </xf>
    <xf numFmtId="172" fontId="5" fillId="34" borderId="10" xfId="42" applyNumberFormat="1" applyFont="1" applyFill="1" applyBorder="1" applyAlignment="1" applyProtection="1">
      <alignment horizontal="center" vertical="center"/>
      <protection locked="0"/>
    </xf>
    <xf numFmtId="172" fontId="21" fillId="32" borderId="10" xfId="42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Alignment="1">
      <alignment/>
    </xf>
    <xf numFmtId="2" fontId="5" fillId="0" borderId="10" xfId="0" applyNumberFormat="1" applyFont="1" applyBorder="1" applyAlignment="1">
      <alignment horizontal="justify" vertical="center" wrapText="1"/>
    </xf>
    <xf numFmtId="172" fontId="5" fillId="32" borderId="10" xfId="42" applyNumberFormat="1" applyFont="1" applyFill="1" applyBorder="1" applyAlignment="1" applyProtection="1">
      <alignment horizontal="center" vertical="center" wrapText="1"/>
      <protection locked="0"/>
    </xf>
    <xf numFmtId="49" fontId="22" fillId="0" borderId="0" xfId="0" applyNumberFormat="1" applyFont="1" applyAlignment="1">
      <alignment/>
    </xf>
    <xf numFmtId="49" fontId="21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49" fontId="23" fillId="0" borderId="0" xfId="0" applyNumberFormat="1" applyFont="1" applyAlignment="1">
      <alignment/>
    </xf>
    <xf numFmtId="49" fontId="21" fillId="0" borderId="10" xfId="0" applyNumberFormat="1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justify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justify" vertical="center"/>
    </xf>
    <xf numFmtId="49" fontId="11" fillId="32" borderId="10" xfId="0" applyNumberFormat="1" applyFont="1" applyFill="1" applyBorder="1" applyAlignment="1" applyProtection="1">
      <alignment horizontal="center" vertical="center"/>
      <protection/>
    </xf>
    <xf numFmtId="49" fontId="11" fillId="32" borderId="10" xfId="0" applyNumberFormat="1" applyFont="1" applyFill="1" applyBorder="1" applyAlignment="1" applyProtection="1">
      <alignment/>
      <protection/>
    </xf>
    <xf numFmtId="49" fontId="11" fillId="32" borderId="10" xfId="0" applyNumberFormat="1" applyFont="1" applyFill="1" applyBorder="1" applyAlignment="1" applyProtection="1">
      <alignment vertical="center"/>
      <protection/>
    </xf>
    <xf numFmtId="49" fontId="11" fillId="32" borderId="10" xfId="0" applyNumberFormat="1" applyFont="1" applyFill="1" applyBorder="1" applyAlignment="1" applyProtection="1">
      <alignment vertical="center" wrapText="1"/>
      <protection/>
    </xf>
    <xf numFmtId="49" fontId="6" fillId="32" borderId="0" xfId="0" applyNumberFormat="1" applyFont="1" applyFill="1" applyAlignment="1">
      <alignment/>
    </xf>
    <xf numFmtId="49" fontId="6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/>
    </xf>
    <xf numFmtId="49" fontId="4" fillId="32" borderId="0" xfId="0" applyNumberFormat="1" applyFont="1" applyFill="1" applyAlignment="1">
      <alignment/>
    </xf>
    <xf numFmtId="49" fontId="6" fillId="0" borderId="0" xfId="0" applyNumberFormat="1" applyFont="1" applyFill="1" applyAlignment="1">
      <alignment horizontal="center"/>
    </xf>
    <xf numFmtId="49" fontId="25" fillId="32" borderId="10" xfId="0" applyNumberFormat="1" applyFont="1" applyFill="1" applyBorder="1" applyAlignment="1" applyProtection="1">
      <alignment horizontal="center" vertical="center" wrapText="1"/>
      <protection/>
    </xf>
    <xf numFmtId="49" fontId="11" fillId="32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/>
    </xf>
    <xf numFmtId="49" fontId="11" fillId="33" borderId="10" xfId="0" applyNumberFormat="1" applyFont="1" applyFill="1" applyBorder="1" applyAlignment="1" applyProtection="1">
      <alignment horizontal="center" vertical="center" wrapText="1"/>
      <protection/>
    </xf>
    <xf numFmtId="49" fontId="11" fillId="33" borderId="10" xfId="0" applyNumberFormat="1" applyFont="1" applyFill="1" applyBorder="1" applyAlignment="1" applyProtection="1">
      <alignment horizontal="left" vertical="center" wrapText="1"/>
      <protection/>
    </xf>
    <xf numFmtId="49" fontId="6" fillId="0" borderId="0" xfId="0" applyNumberFormat="1" applyFont="1" applyFill="1" applyAlignment="1" applyProtection="1">
      <alignment horizontal="center"/>
      <protection/>
    </xf>
    <xf numFmtId="49" fontId="6" fillId="0" borderId="0" xfId="0" applyNumberFormat="1" applyFont="1" applyFill="1" applyAlignment="1" applyProtection="1">
      <alignment/>
      <protection/>
    </xf>
    <xf numFmtId="49" fontId="6" fillId="0" borderId="0" xfId="0" applyNumberFormat="1" applyFont="1" applyFill="1" applyAlignment="1" applyProtection="1">
      <alignment/>
      <protection/>
    </xf>
    <xf numFmtId="49" fontId="21" fillId="0" borderId="10" xfId="0" applyNumberFormat="1" applyFont="1" applyBorder="1" applyAlignment="1">
      <alignment horizontal="center" vertical="center" wrapText="1"/>
    </xf>
    <xf numFmtId="172" fontId="22" fillId="32" borderId="10" xfId="42" applyNumberFormat="1" applyFont="1" applyFill="1" applyBorder="1" applyAlignment="1" applyProtection="1">
      <alignment horizontal="center" vertical="center"/>
      <protection locked="0"/>
    </xf>
    <xf numFmtId="172" fontId="26" fillId="32" borderId="10" xfId="42" applyNumberFormat="1" applyFont="1" applyFill="1" applyBorder="1" applyAlignment="1" applyProtection="1">
      <alignment horizontal="center" vertical="center"/>
      <protection locked="0"/>
    </xf>
    <xf numFmtId="172" fontId="24" fillId="32" borderId="10" xfId="42" applyNumberFormat="1" applyFont="1" applyFill="1" applyBorder="1" applyAlignment="1" applyProtection="1">
      <alignment horizontal="center" vertical="center"/>
      <protection locked="0"/>
    </xf>
    <xf numFmtId="172" fontId="27" fillId="32" borderId="10" xfId="42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Alignment="1">
      <alignment/>
    </xf>
    <xf numFmtId="49" fontId="2" fillId="0" borderId="0" xfId="0" applyNumberFormat="1" applyFont="1" applyFill="1" applyAlignment="1" applyProtection="1">
      <alignment/>
      <protection/>
    </xf>
    <xf numFmtId="1" fontId="4" fillId="32" borderId="0" xfId="0" applyNumberFormat="1" applyFont="1" applyFill="1" applyAlignment="1" applyProtection="1">
      <alignment/>
      <protection/>
    </xf>
    <xf numFmtId="49" fontId="4" fillId="32" borderId="0" xfId="0" applyNumberFormat="1" applyFont="1" applyFill="1" applyAlignment="1" applyProtection="1">
      <alignment horizontal="center"/>
      <protection/>
    </xf>
    <xf numFmtId="49" fontId="11" fillId="32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Font="1" applyBorder="1" applyAlignment="1">
      <alignment horizontal="center"/>
    </xf>
    <xf numFmtId="0" fontId="6" fillId="32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11" fillId="32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/>
    </xf>
    <xf numFmtId="49" fontId="6" fillId="32" borderId="10" xfId="0" applyNumberFormat="1" applyFont="1" applyFill="1" applyBorder="1" applyAlignment="1" applyProtection="1">
      <alignment horizontal="center" vertical="center"/>
      <protection/>
    </xf>
    <xf numFmtId="172" fontId="6" fillId="0" borderId="10" xfId="0" applyNumberFormat="1" applyFont="1" applyBorder="1" applyAlignment="1">
      <alignment/>
    </xf>
    <xf numFmtId="49" fontId="0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0" fontId="0" fillId="0" borderId="10" xfId="0" applyBorder="1" applyAlignment="1">
      <alignment/>
    </xf>
    <xf numFmtId="49" fontId="0" fillId="32" borderId="0" xfId="0" applyNumberFormat="1" applyFont="1" applyFill="1" applyAlignment="1">
      <alignment/>
    </xf>
    <xf numFmtId="49" fontId="6" fillId="0" borderId="0" xfId="0" applyNumberFormat="1" applyFont="1" applyFill="1" applyBorder="1" applyAlignment="1">
      <alignment horizontal="left" vertical="top" wrapText="1"/>
    </xf>
    <xf numFmtId="49" fontId="6" fillId="0" borderId="0" xfId="0" applyNumberFormat="1" applyFont="1" applyFill="1" applyBorder="1" applyAlignment="1">
      <alignment/>
    </xf>
    <xf numFmtId="49" fontId="6" fillId="0" borderId="0" xfId="0" applyNumberFormat="1" applyFont="1" applyAlignment="1">
      <alignment/>
    </xf>
    <xf numFmtId="1" fontId="4" fillId="32" borderId="0" xfId="0" applyNumberFormat="1" applyFont="1" applyFill="1" applyAlignment="1">
      <alignment horizontal="center"/>
    </xf>
    <xf numFmtId="49" fontId="5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/>
    </xf>
    <xf numFmtId="49" fontId="6" fillId="32" borderId="10" xfId="0" applyNumberFormat="1" applyFont="1" applyFill="1" applyBorder="1" applyAlignment="1">
      <alignment horizontal="left"/>
    </xf>
    <xf numFmtId="49" fontId="0" fillId="0" borderId="0" xfId="0" applyNumberFormat="1" applyFont="1" applyAlignment="1">
      <alignment horizontal="left"/>
    </xf>
    <xf numFmtId="49" fontId="0" fillId="32" borderId="0" xfId="0" applyNumberFormat="1" applyFont="1" applyFill="1" applyAlignment="1">
      <alignment horizontal="left"/>
    </xf>
    <xf numFmtId="1" fontId="0" fillId="32" borderId="0" xfId="0" applyNumberFormat="1" applyFont="1" applyFill="1" applyAlignment="1">
      <alignment horizontal="center"/>
    </xf>
    <xf numFmtId="49" fontId="10" fillId="0" borderId="11" xfId="0" applyNumberFormat="1" applyFont="1" applyBorder="1" applyAlignment="1">
      <alignment/>
    </xf>
    <xf numFmtId="49" fontId="5" fillId="0" borderId="0" xfId="0" applyNumberFormat="1" applyFont="1" applyFill="1" applyAlignment="1">
      <alignment/>
    </xf>
    <xf numFmtId="49" fontId="5" fillId="0" borderId="10" xfId="0" applyNumberFormat="1" applyFont="1" applyBorder="1" applyAlignment="1">
      <alignment horizontal="center"/>
    </xf>
    <xf numFmtId="172" fontId="5" fillId="32" borderId="10" xfId="42" applyNumberFormat="1" applyFont="1" applyFill="1" applyBorder="1" applyAlignment="1" applyProtection="1">
      <alignment horizontal="center"/>
      <protection locked="0"/>
    </xf>
    <xf numFmtId="49" fontId="0" fillId="0" borderId="11" xfId="0" applyNumberFormat="1" applyFill="1" applyBorder="1" applyAlignment="1">
      <alignment horizontal="left" vertical="top" wrapText="1"/>
    </xf>
    <xf numFmtId="49" fontId="7" fillId="0" borderId="11" xfId="0" applyNumberFormat="1" applyFont="1" applyFill="1" applyBorder="1" applyAlignment="1">
      <alignment horizontal="center" vertical="top" wrapText="1"/>
    </xf>
    <xf numFmtId="49" fontId="28" fillId="32" borderId="11" xfId="0" applyNumberFormat="1" applyFont="1" applyFill="1" applyBorder="1" applyAlignment="1">
      <alignment horizontal="center" vertical="top" wrapText="1"/>
    </xf>
    <xf numFmtId="49" fontId="11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/>
    </xf>
    <xf numFmtId="49" fontId="25" fillId="0" borderId="10" xfId="0" applyNumberFormat="1" applyFont="1" applyBorder="1" applyAlignment="1" applyProtection="1">
      <alignment horizontal="center"/>
      <protection locked="0"/>
    </xf>
    <xf numFmtId="49" fontId="11" fillId="32" borderId="10" xfId="0" applyNumberFormat="1" applyFont="1" applyFill="1" applyBorder="1" applyAlignment="1" applyProtection="1">
      <alignment horizontal="left"/>
      <protection locked="0"/>
    </xf>
    <xf numFmtId="49" fontId="25" fillId="0" borderId="10" xfId="0" applyNumberFormat="1" applyFont="1" applyBorder="1" applyAlignment="1">
      <alignment vertical="center" wrapText="1"/>
    </xf>
    <xf numFmtId="49" fontId="0" fillId="0" borderId="11" xfId="0" applyNumberFormat="1" applyFill="1" applyBorder="1" applyAlignment="1">
      <alignment horizontal="center" vertical="top" wrapText="1"/>
    </xf>
    <xf numFmtId="49" fontId="25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wrapText="1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1" fontId="4" fillId="32" borderId="0" xfId="0" applyNumberFormat="1" applyFont="1" applyFill="1" applyAlignment="1">
      <alignment horizontal="center"/>
    </xf>
    <xf numFmtId="49" fontId="6" fillId="0" borderId="0" xfId="0" applyNumberFormat="1" applyFont="1" applyBorder="1" applyAlignment="1">
      <alignment horizontal="right"/>
    </xf>
    <xf numFmtId="49" fontId="31" fillId="32" borderId="0" xfId="0" applyNumberFormat="1" applyFont="1" applyFill="1" applyAlignment="1">
      <alignment/>
    </xf>
    <xf numFmtId="1" fontId="31" fillId="32" borderId="0" xfId="0" applyNumberFormat="1" applyFont="1" applyFill="1" applyAlignment="1">
      <alignment horizontal="center"/>
    </xf>
    <xf numFmtId="1" fontId="31" fillId="32" borderId="0" xfId="0" applyNumberFormat="1" applyFont="1" applyFill="1" applyBorder="1" applyAlignment="1">
      <alignment horizontal="center"/>
    </xf>
    <xf numFmtId="49" fontId="32" fillId="32" borderId="0" xfId="0" applyNumberFormat="1" applyFont="1" applyFill="1" applyBorder="1" applyAlignment="1">
      <alignment/>
    </xf>
    <xf numFmtId="49" fontId="6" fillId="0" borderId="10" xfId="0" applyNumberFormat="1" applyFont="1" applyBorder="1" applyAlignment="1">
      <alignment horizontal="center"/>
    </xf>
    <xf numFmtId="49" fontId="6" fillId="32" borderId="10" xfId="0" applyNumberFormat="1" applyFont="1" applyFill="1" applyBorder="1" applyAlignment="1">
      <alignment horizontal="left"/>
    </xf>
    <xf numFmtId="0" fontId="33" fillId="0" borderId="0" xfId="0" applyFont="1" applyAlignment="1">
      <alignment/>
    </xf>
    <xf numFmtId="49" fontId="0" fillId="0" borderId="0" xfId="0" applyNumberFormat="1" applyFill="1" applyAlignment="1">
      <alignment/>
    </xf>
    <xf numFmtId="0" fontId="34" fillId="0" borderId="11" xfId="0" applyFont="1" applyBorder="1" applyAlignment="1">
      <alignment/>
    </xf>
    <xf numFmtId="0" fontId="30" fillId="32" borderId="0" xfId="0" applyFont="1" applyFill="1" applyAlignment="1">
      <alignment/>
    </xf>
    <xf numFmtId="1" fontId="30" fillId="32" borderId="0" xfId="0" applyNumberFormat="1" applyFont="1" applyFill="1" applyAlignment="1">
      <alignment horizontal="center"/>
    </xf>
    <xf numFmtId="2" fontId="30" fillId="32" borderId="0" xfId="0" applyNumberFormat="1" applyFont="1" applyFill="1" applyAlignment="1">
      <alignment/>
    </xf>
    <xf numFmtId="0" fontId="35" fillId="0" borderId="11" xfId="0" applyFont="1" applyBorder="1" applyAlignment="1">
      <alignment/>
    </xf>
    <xf numFmtId="0" fontId="38" fillId="0" borderId="10" xfId="0" applyFont="1" applyBorder="1" applyAlignment="1">
      <alignment horizontal="center"/>
    </xf>
    <xf numFmtId="0" fontId="38" fillId="0" borderId="12" xfId="0" applyFont="1" applyBorder="1" applyAlignment="1">
      <alignment horizontal="center" vertical="center" wrapText="1"/>
    </xf>
    <xf numFmtId="0" fontId="35" fillId="0" borderId="0" xfId="0" applyFont="1" applyAlignment="1">
      <alignment horizontal="center"/>
    </xf>
    <xf numFmtId="0" fontId="35" fillId="0" borderId="0" xfId="0" applyFont="1" applyAlignment="1">
      <alignment/>
    </xf>
    <xf numFmtId="0" fontId="5" fillId="0" borderId="0" xfId="0" applyNumberFormat="1" applyFont="1" applyAlignment="1">
      <alignment/>
    </xf>
    <xf numFmtId="0" fontId="2" fillId="0" borderId="0" xfId="0" applyFont="1" applyAlignment="1">
      <alignment/>
    </xf>
    <xf numFmtId="0" fontId="39" fillId="32" borderId="0" xfId="0" applyNumberFormat="1" applyFont="1" applyFill="1" applyBorder="1" applyAlignment="1">
      <alignment horizontal="center" wrapText="1"/>
    </xf>
    <xf numFmtId="2" fontId="4" fillId="32" borderId="0" xfId="0" applyNumberFormat="1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6" fillId="34" borderId="0" xfId="0" applyFont="1" applyFill="1" applyAlignment="1">
      <alignment/>
    </xf>
    <xf numFmtId="172" fontId="21" fillId="32" borderId="13" xfId="42" applyNumberFormat="1" applyFont="1" applyFill="1" applyBorder="1" applyAlignment="1" applyProtection="1">
      <alignment horizontal="center" vertical="center"/>
      <protection locked="0"/>
    </xf>
    <xf numFmtId="172" fontId="5" fillId="32" borderId="13" xfId="42" applyNumberFormat="1" applyFont="1" applyFill="1" applyBorder="1" applyAlignment="1" applyProtection="1">
      <alignment horizontal="center" vertical="center"/>
      <protection locked="0"/>
    </xf>
    <xf numFmtId="49" fontId="5" fillId="0" borderId="13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justify" vertical="center"/>
    </xf>
    <xf numFmtId="0" fontId="6" fillId="33" borderId="0" xfId="0" applyFont="1" applyFill="1" applyAlignment="1">
      <alignment/>
    </xf>
    <xf numFmtId="172" fontId="6" fillId="34" borderId="10" xfId="0" applyNumberFormat="1" applyFont="1" applyFill="1" applyBorder="1" applyAlignment="1">
      <alignment/>
    </xf>
    <xf numFmtId="49" fontId="6" fillId="0" borderId="0" xfId="0" applyNumberFormat="1" applyFont="1" applyFill="1" applyAlignment="1">
      <alignment horizontal="center" vertical="center"/>
    </xf>
    <xf numFmtId="172" fontId="15" fillId="32" borderId="10" xfId="42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Alignment="1" applyProtection="1">
      <alignment horizontal="left" vertical="top" wrapText="1"/>
      <protection locked="0"/>
    </xf>
    <xf numFmtId="49" fontId="7" fillId="0" borderId="0" xfId="0" applyNumberFormat="1" applyFont="1" applyFill="1" applyBorder="1" applyAlignment="1" applyProtection="1">
      <alignment horizontal="center" vertical="top" wrapText="1"/>
      <protection locked="0"/>
    </xf>
    <xf numFmtId="43" fontId="6" fillId="0" borderId="0" xfId="42" applyFont="1" applyFill="1" applyBorder="1" applyAlignment="1" applyProtection="1">
      <alignment horizontal="left" vertical="top" wrapText="1"/>
      <protection locked="0"/>
    </xf>
    <xf numFmtId="49" fontId="6" fillId="0" borderId="0" xfId="0" applyNumberFormat="1" applyFont="1" applyFill="1" applyAlignment="1">
      <alignment horizontal="left" vertical="top" wrapText="1"/>
    </xf>
    <xf numFmtId="43" fontId="6" fillId="0" borderId="0" xfId="42" applyFont="1" applyFill="1" applyBorder="1" applyAlignment="1">
      <alignment horizontal="left" vertical="top" wrapText="1"/>
    </xf>
    <xf numFmtId="49" fontId="6" fillId="0" borderId="0" xfId="0" applyNumberFormat="1" applyFont="1" applyFill="1" applyAlignment="1" applyProtection="1">
      <alignment horizontal="left" vertical="top" wrapText="1"/>
      <protection/>
    </xf>
    <xf numFmtId="43" fontId="6" fillId="0" borderId="0" xfId="42" applyFont="1" applyFill="1" applyBorder="1" applyAlignment="1" applyProtection="1">
      <alignment horizontal="left" vertical="top" wrapText="1"/>
      <protection/>
    </xf>
    <xf numFmtId="49" fontId="19" fillId="0" borderId="0" xfId="0" applyNumberFormat="1" applyFont="1" applyFill="1" applyBorder="1" applyAlignment="1" applyProtection="1">
      <alignment horizontal="center" vertical="top" wrapText="1"/>
      <protection locked="0"/>
    </xf>
    <xf numFmtId="49" fontId="40" fillId="0" borderId="0" xfId="0" applyNumberFormat="1" applyFont="1" applyFill="1" applyBorder="1" applyAlignment="1" applyProtection="1">
      <alignment horizontal="center" vertical="top" wrapText="1"/>
      <protection locked="0"/>
    </xf>
    <xf numFmtId="43" fontId="41" fillId="0" borderId="0" xfId="42" applyFont="1" applyFill="1" applyBorder="1" applyAlignment="1">
      <alignment horizontal="left" vertical="top" wrapText="1"/>
    </xf>
    <xf numFmtId="49" fontId="41" fillId="0" borderId="0" xfId="0" applyNumberFormat="1" applyFont="1" applyFill="1" applyAlignment="1">
      <alignment/>
    </xf>
    <xf numFmtId="49" fontId="41" fillId="0" borderId="0" xfId="0" applyNumberFormat="1" applyFont="1" applyFill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44" fillId="0" borderId="0" xfId="0" applyFont="1" applyAlignment="1" applyProtection="1">
      <alignment horizontal="center" vertical="top" wrapText="1"/>
      <protection locked="0"/>
    </xf>
    <xf numFmtId="0" fontId="33" fillId="0" borderId="0" xfId="0" applyFont="1" applyAlignment="1">
      <alignment/>
    </xf>
    <xf numFmtId="0" fontId="1" fillId="0" borderId="0" xfId="0" applyNumberFormat="1" applyFont="1" applyAlignment="1" applyProtection="1">
      <alignment horizontal="center" vertical="top" wrapText="1"/>
      <protection locked="0"/>
    </xf>
    <xf numFmtId="0" fontId="35" fillId="0" borderId="0" xfId="0" applyFont="1" applyAlignment="1">
      <alignment/>
    </xf>
    <xf numFmtId="49" fontId="12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17" fillId="34" borderId="10" xfId="0" applyFont="1" applyFill="1" applyBorder="1" applyAlignment="1">
      <alignment/>
    </xf>
    <xf numFmtId="0" fontId="2" fillId="35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Border="1" applyAlignment="1">
      <alignment horizontal="right"/>
    </xf>
    <xf numFmtId="14" fontId="6" fillId="0" borderId="10" xfId="0" applyNumberFormat="1" applyFont="1" applyBorder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49" fontId="46" fillId="0" borderId="0" xfId="0" applyNumberFormat="1" applyFont="1" applyAlignment="1">
      <alignment/>
    </xf>
    <xf numFmtId="49" fontId="47" fillId="0" borderId="0" xfId="0" applyNumberFormat="1" applyFont="1" applyAlignment="1">
      <alignment/>
    </xf>
    <xf numFmtId="49" fontId="45" fillId="0" borderId="0" xfId="0" applyNumberFormat="1" applyFont="1" applyFill="1" applyBorder="1" applyAlignment="1">
      <alignment wrapText="1"/>
    </xf>
    <xf numFmtId="49" fontId="46" fillId="0" borderId="0" xfId="0" applyNumberFormat="1" applyFont="1" applyBorder="1" applyAlignment="1">
      <alignment/>
    </xf>
    <xf numFmtId="172" fontId="7" fillId="32" borderId="0" xfId="42" applyNumberFormat="1" applyFont="1" applyFill="1" applyBorder="1" applyAlignment="1">
      <alignment horizontal="center" wrapText="1"/>
    </xf>
    <xf numFmtId="172" fontId="45" fillId="32" borderId="0" xfId="42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72" fontId="45" fillId="0" borderId="0" xfId="42" applyNumberFormat="1" applyFont="1" applyFill="1" applyBorder="1" applyAlignment="1">
      <alignment wrapText="1"/>
    </xf>
    <xf numFmtId="172" fontId="45" fillId="0" borderId="0" xfId="42" applyNumberFormat="1" applyFont="1" applyBorder="1" applyAlignment="1">
      <alignment/>
    </xf>
    <xf numFmtId="172" fontId="48" fillId="0" borderId="0" xfId="42" applyNumberFormat="1" applyFont="1" applyBorder="1" applyAlignment="1">
      <alignment/>
    </xf>
    <xf numFmtId="49" fontId="25" fillId="0" borderId="0" xfId="0" applyNumberFormat="1" applyFont="1" applyBorder="1" applyAlignment="1">
      <alignment horizontal="center"/>
    </xf>
    <xf numFmtId="49" fontId="24" fillId="0" borderId="0" xfId="59" applyNumberFormat="1" applyFont="1" applyFill="1" applyBorder="1" applyAlignment="1">
      <alignment vertical="center" wrapText="1"/>
      <protection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/>
    </xf>
    <xf numFmtId="49" fontId="50" fillId="0" borderId="0" xfId="0" applyNumberFormat="1" applyFont="1" applyFill="1" applyAlignment="1">
      <alignment/>
    </xf>
    <xf numFmtId="10" fontId="50" fillId="0" borderId="0" xfId="0" applyNumberFormat="1" applyFont="1" applyFill="1" applyAlignment="1">
      <alignment/>
    </xf>
    <xf numFmtId="0" fontId="50" fillId="0" borderId="0" xfId="0" applyFont="1" applyAlignment="1">
      <alignment/>
    </xf>
    <xf numFmtId="0" fontId="51" fillId="0" borderId="10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/>
    </xf>
    <xf numFmtId="0" fontId="51" fillId="0" borderId="10" xfId="0" applyFont="1" applyFill="1" applyBorder="1" applyAlignment="1">
      <alignment vertical="center" wrapText="1"/>
    </xf>
    <xf numFmtId="49" fontId="7" fillId="0" borderId="0" xfId="0" applyNumberFormat="1" applyFont="1" applyFill="1" applyBorder="1" applyAlignment="1" applyProtection="1">
      <alignment horizontal="right" vertical="top" wrapText="1"/>
      <protection locked="0"/>
    </xf>
    <xf numFmtId="0" fontId="1" fillId="0" borderId="0" xfId="0" applyFont="1" applyBorder="1" applyAlignment="1">
      <alignment/>
    </xf>
    <xf numFmtId="1" fontId="28" fillId="32" borderId="11" xfId="0" applyNumberFormat="1" applyFont="1" applyFill="1" applyBorder="1" applyAlignment="1">
      <alignment horizontal="center" vertical="top" wrapText="1"/>
    </xf>
    <xf numFmtId="1" fontId="29" fillId="32" borderId="11" xfId="0" applyNumberFormat="1" applyFont="1" applyFill="1" applyBorder="1" applyAlignment="1">
      <alignment horizontal="center" vertical="top" wrapText="1"/>
    </xf>
    <xf numFmtId="172" fontId="11" fillId="32" borderId="14" xfId="42" applyNumberFormat="1" applyFont="1" applyFill="1" applyBorder="1" applyAlignment="1" applyProtection="1">
      <alignment vertical="center" wrapText="1"/>
      <protection locked="0"/>
    </xf>
    <xf numFmtId="172" fontId="11" fillId="32" borderId="10" xfId="42" applyNumberFormat="1" applyFont="1" applyFill="1" applyBorder="1" applyAlignment="1" applyProtection="1">
      <alignment horizontal="center" vertical="center"/>
      <protection locked="0"/>
    </xf>
    <xf numFmtId="172" fontId="11" fillId="34" borderId="10" xfId="42" applyNumberFormat="1" applyFont="1" applyFill="1" applyBorder="1" applyAlignment="1" applyProtection="1">
      <alignment horizontal="center" vertical="center"/>
      <protection locked="0"/>
    </xf>
    <xf numFmtId="172" fontId="11" fillId="0" borderId="10" xfId="42" applyNumberFormat="1" applyFont="1" applyFill="1" applyBorder="1" applyAlignment="1" applyProtection="1">
      <alignment horizontal="center" vertical="center"/>
      <protection locked="0"/>
    </xf>
    <xf numFmtId="172" fontId="11" fillId="32" borderId="10" xfId="42" applyNumberFormat="1" applyFont="1" applyFill="1" applyBorder="1" applyAlignment="1" applyProtection="1">
      <alignment horizontal="center"/>
      <protection locked="0"/>
    </xf>
    <xf numFmtId="0" fontId="52" fillId="0" borderId="0" xfId="0" applyFont="1" applyAlignment="1">
      <alignment/>
    </xf>
    <xf numFmtId="49" fontId="17" fillId="32" borderId="10" xfId="0" applyNumberFormat="1" applyFont="1" applyFill="1" applyBorder="1" applyAlignment="1" applyProtection="1">
      <alignment horizontal="center" vertical="center"/>
      <protection/>
    </xf>
    <xf numFmtId="0" fontId="17" fillId="32" borderId="10" xfId="0" applyFont="1" applyFill="1" applyBorder="1" applyAlignment="1">
      <alignment horizontal="left"/>
    </xf>
    <xf numFmtId="172" fontId="8" fillId="32" borderId="10" xfId="42" applyNumberFormat="1" applyFont="1" applyFill="1" applyBorder="1" applyAlignment="1" applyProtection="1">
      <alignment horizontal="center"/>
      <protection locked="0"/>
    </xf>
    <xf numFmtId="0" fontId="11" fillId="0" borderId="10" xfId="0" applyFont="1" applyBorder="1" applyAlignment="1" applyProtection="1">
      <alignment wrapText="1"/>
      <protection locked="0"/>
    </xf>
    <xf numFmtId="172" fontId="6" fillId="32" borderId="10" xfId="42" applyNumberFormat="1" applyFont="1" applyFill="1" applyBorder="1" applyAlignment="1" applyProtection="1">
      <alignment horizontal="center"/>
      <protection locked="0"/>
    </xf>
    <xf numFmtId="172" fontId="0" fillId="32" borderId="10" xfId="42" applyNumberFormat="1" applyFont="1" applyFill="1" applyBorder="1" applyAlignment="1" applyProtection="1">
      <alignment horizontal="center"/>
      <protection locked="0"/>
    </xf>
    <xf numFmtId="172" fontId="15" fillId="34" borderId="10" xfId="42" applyNumberFormat="1" applyFont="1" applyFill="1" applyBorder="1" applyAlignment="1">
      <alignment/>
    </xf>
    <xf numFmtId="172" fontId="15" fillId="0" borderId="10" xfId="42" applyNumberFormat="1" applyFont="1" applyBorder="1" applyAlignment="1">
      <alignment/>
    </xf>
    <xf numFmtId="172" fontId="15" fillId="33" borderId="10" xfId="42" applyNumberFormat="1" applyFont="1" applyFill="1" applyBorder="1" applyAlignment="1">
      <alignment/>
    </xf>
    <xf numFmtId="172" fontId="15" fillId="32" borderId="14" xfId="42" applyNumberFormat="1" applyFont="1" applyFill="1" applyBorder="1" applyAlignment="1" applyProtection="1">
      <alignment vertical="center" wrapText="1"/>
      <protection locked="0"/>
    </xf>
    <xf numFmtId="172" fontId="15" fillId="32" borderId="10" xfId="42" applyNumberFormat="1" applyFont="1" applyFill="1" applyBorder="1" applyAlignment="1" applyProtection="1">
      <alignment horizontal="center" vertical="center"/>
      <protection locked="0"/>
    </xf>
    <xf numFmtId="0" fontId="3" fillId="34" borderId="0" xfId="0" applyFont="1" applyFill="1" applyAlignment="1">
      <alignment/>
    </xf>
    <xf numFmtId="172" fontId="53" fillId="32" borderId="10" xfId="42" applyNumberFormat="1" applyFont="1" applyFill="1" applyBorder="1" applyAlignment="1" applyProtection="1">
      <alignment horizontal="center" vertical="center"/>
      <protection locked="0"/>
    </xf>
    <xf numFmtId="172" fontId="14" fillId="32" borderId="10" xfId="42" applyNumberFormat="1" applyFont="1" applyFill="1" applyBorder="1" applyAlignment="1" applyProtection="1">
      <alignment horizontal="center" vertical="center" wrapText="1"/>
      <protection/>
    </xf>
    <xf numFmtId="172" fontId="15" fillId="34" borderId="0" xfId="42" applyNumberFormat="1" applyFont="1" applyFill="1" applyAlignment="1">
      <alignment/>
    </xf>
    <xf numFmtId="172" fontId="15" fillId="32" borderId="10" xfId="42" applyNumberFormat="1" applyFont="1" applyFill="1" applyBorder="1" applyAlignment="1" applyProtection="1">
      <alignment horizontal="center" vertical="center" wrapText="1"/>
      <protection/>
    </xf>
    <xf numFmtId="172" fontId="15" fillId="0" borderId="0" xfId="42" applyNumberFormat="1" applyFont="1" applyAlignment="1">
      <alignment/>
    </xf>
    <xf numFmtId="2" fontId="6" fillId="0" borderId="0" xfId="42" applyNumberFormat="1" applyFont="1" applyFill="1" applyBorder="1" applyAlignment="1">
      <alignment horizontal="left" vertical="top" wrapText="1"/>
    </xf>
    <xf numFmtId="2" fontId="11" fillId="32" borderId="10" xfId="42" applyNumberFormat="1" applyFont="1" applyFill="1" applyBorder="1" applyAlignment="1" applyProtection="1">
      <alignment horizontal="center" vertical="center" wrapText="1"/>
      <protection/>
    </xf>
    <xf numFmtId="2" fontId="17" fillId="33" borderId="10" xfId="42" applyNumberFormat="1" applyFont="1" applyFill="1" applyBorder="1" applyAlignment="1" applyProtection="1">
      <alignment horizontal="center" vertical="center"/>
      <protection locked="0"/>
    </xf>
    <xf numFmtId="2" fontId="6" fillId="0" borderId="0" xfId="42" applyNumberFormat="1" applyFont="1" applyFill="1" applyAlignment="1">
      <alignment/>
    </xf>
    <xf numFmtId="2" fontId="6" fillId="0" borderId="0" xfId="42" applyNumberFormat="1" applyFont="1" applyAlignment="1">
      <alignment/>
    </xf>
    <xf numFmtId="172" fontId="14" fillId="0" borderId="0" xfId="42" applyNumberFormat="1" applyFont="1" applyFill="1" applyBorder="1" applyAlignment="1" applyProtection="1">
      <alignment horizontal="center" vertical="top" wrapText="1"/>
      <protection locked="0"/>
    </xf>
    <xf numFmtId="172" fontId="15" fillId="0" borderId="0" xfId="42" applyNumberFormat="1" applyFont="1" applyFill="1" applyAlignment="1">
      <alignment horizontal="left" vertical="top" wrapText="1"/>
    </xf>
    <xf numFmtId="172" fontId="15" fillId="0" borderId="0" xfId="42" applyNumberFormat="1" applyFont="1" applyFill="1" applyBorder="1" applyAlignment="1">
      <alignment horizontal="left" vertical="top" wrapText="1"/>
    </xf>
    <xf numFmtId="172" fontId="15" fillId="0" borderId="0" xfId="42" applyNumberFormat="1" applyFont="1" applyFill="1" applyAlignment="1">
      <alignment/>
    </xf>
    <xf numFmtId="172" fontId="54" fillId="32" borderId="0" xfId="42" applyNumberFormat="1" applyFont="1" applyFill="1" applyAlignment="1">
      <alignment/>
    </xf>
    <xf numFmtId="172" fontId="54" fillId="32" borderId="0" xfId="42" applyNumberFormat="1" applyFont="1" applyFill="1" applyAlignment="1">
      <alignment horizontal="center"/>
    </xf>
    <xf numFmtId="172" fontId="15" fillId="0" borderId="0" xfId="42" applyNumberFormat="1" applyFont="1" applyFill="1" applyAlignment="1">
      <alignment horizontal="center"/>
    </xf>
    <xf numFmtId="172" fontId="53" fillId="34" borderId="10" xfId="42" applyNumberFormat="1" applyFont="1" applyFill="1" applyBorder="1" applyAlignment="1">
      <alignment/>
    </xf>
    <xf numFmtId="172" fontId="53" fillId="0" borderId="10" xfId="42" applyNumberFormat="1" applyFont="1" applyBorder="1" applyAlignment="1">
      <alignment/>
    </xf>
    <xf numFmtId="172" fontId="55" fillId="32" borderId="10" xfId="42" applyNumberFormat="1" applyFont="1" applyFill="1" applyBorder="1" applyAlignment="1" applyProtection="1">
      <alignment horizontal="center" vertical="center"/>
      <protection locked="0"/>
    </xf>
    <xf numFmtId="1" fontId="4" fillId="34" borderId="0" xfId="0" applyNumberFormat="1" applyFont="1" applyFill="1" applyAlignment="1" applyProtection="1">
      <alignment/>
      <protection/>
    </xf>
    <xf numFmtId="49" fontId="11" fillId="34" borderId="10" xfId="0" applyNumberFormat="1" applyFont="1" applyFill="1" applyBorder="1" applyAlignment="1" applyProtection="1">
      <alignment horizontal="center" vertical="center" wrapText="1"/>
      <protection/>
    </xf>
    <xf numFmtId="0" fontId="6" fillId="34" borderId="10" xfId="0" applyFont="1" applyFill="1" applyBorder="1" applyAlignment="1">
      <alignment/>
    </xf>
    <xf numFmtId="172" fontId="17" fillId="34" borderId="10" xfId="42" applyNumberFormat="1" applyFont="1" applyFill="1" applyBorder="1" applyAlignment="1">
      <alignment/>
    </xf>
    <xf numFmtId="49" fontId="2" fillId="34" borderId="0" xfId="0" applyNumberFormat="1" applyFont="1" applyFill="1" applyAlignment="1" applyProtection="1">
      <alignment/>
      <protection/>
    </xf>
    <xf numFmtId="4" fontId="6" fillId="0" borderId="0" xfId="42" applyNumberFormat="1" applyFont="1" applyFill="1" applyBorder="1" applyAlignment="1">
      <alignment horizontal="left" vertical="top" wrapText="1"/>
    </xf>
    <xf numFmtId="4" fontId="6" fillId="0" borderId="10" xfId="0" applyNumberFormat="1" applyFont="1" applyBorder="1" applyAlignment="1">
      <alignment/>
    </xf>
    <xf numFmtId="4" fontId="6" fillId="0" borderId="0" xfId="0" applyNumberFormat="1" applyFont="1" applyAlignment="1">
      <alignment/>
    </xf>
    <xf numFmtId="172" fontId="53" fillId="34" borderId="10" xfId="42" applyNumberFormat="1" applyFont="1" applyFill="1" applyBorder="1" applyAlignment="1">
      <alignment/>
    </xf>
    <xf numFmtId="172" fontId="53" fillId="0" borderId="10" xfId="42" applyNumberFormat="1" applyFont="1" applyBorder="1" applyAlignment="1">
      <alignment/>
    </xf>
    <xf numFmtId="172" fontId="11" fillId="32" borderId="10" xfId="44" applyNumberFormat="1" applyFont="1" applyFill="1" applyBorder="1" applyAlignment="1" applyProtection="1">
      <alignment horizontal="center" vertical="center"/>
      <protection locked="0"/>
    </xf>
    <xf numFmtId="172" fontId="11" fillId="32" borderId="14" xfId="44" applyNumberFormat="1" applyFont="1" applyFill="1" applyBorder="1" applyAlignment="1" applyProtection="1">
      <alignment vertical="center" wrapText="1"/>
      <protection locked="0"/>
    </xf>
    <xf numFmtId="172" fontId="15" fillId="34" borderId="10" xfId="42" applyNumberFormat="1" applyFont="1" applyFill="1" applyBorder="1" applyAlignment="1" applyProtection="1">
      <alignment horizontal="center" vertical="center" wrapText="1"/>
      <protection/>
    </xf>
    <xf numFmtId="172" fontId="14" fillId="34" borderId="0" xfId="42" applyNumberFormat="1" applyFont="1" applyFill="1" applyAlignment="1">
      <alignment/>
    </xf>
    <xf numFmtId="172" fontId="11" fillId="32" borderId="10" xfId="44" applyNumberFormat="1" applyFont="1" applyFill="1" applyBorder="1" applyAlignment="1" applyProtection="1">
      <alignment horizontal="center"/>
      <protection locked="0"/>
    </xf>
    <xf numFmtId="172" fontId="54" fillId="34" borderId="0" xfId="42" applyNumberFormat="1" applyFont="1" applyFill="1" applyAlignment="1">
      <alignment/>
    </xf>
    <xf numFmtId="172" fontId="54" fillId="34" borderId="0" xfId="42" applyNumberFormat="1" applyFont="1" applyFill="1" applyAlignment="1">
      <alignment horizontal="center"/>
    </xf>
    <xf numFmtId="172" fontId="15" fillId="32" borderId="10" xfId="44" applyNumberFormat="1" applyFont="1" applyFill="1" applyBorder="1" applyAlignment="1" applyProtection="1">
      <alignment horizontal="center" vertical="center"/>
      <protection locked="0"/>
    </xf>
    <xf numFmtId="0" fontId="15" fillId="34" borderId="10" xfId="0" applyFont="1" applyFill="1" applyBorder="1" applyAlignment="1">
      <alignment/>
    </xf>
    <xf numFmtId="172" fontId="15" fillId="34" borderId="10" xfId="44" applyNumberFormat="1" applyFont="1" applyFill="1" applyBorder="1" applyAlignment="1" applyProtection="1">
      <alignment horizontal="center" vertical="center"/>
      <protection locked="0"/>
    </xf>
    <xf numFmtId="172" fontId="15" fillId="32" borderId="10" xfId="42" applyNumberFormat="1" applyFont="1" applyFill="1" applyBorder="1" applyAlignment="1" applyProtection="1">
      <alignment horizontal="center" vertical="center"/>
      <protection locked="0"/>
    </xf>
    <xf numFmtId="177" fontId="56" fillId="36" borderId="15" xfId="42" applyNumberFormat="1" applyFont="1" applyFill="1" applyBorder="1" applyAlignment="1" applyProtection="1">
      <alignment horizontal="center" vertical="center"/>
      <protection locked="0"/>
    </xf>
    <xf numFmtId="172" fontId="25" fillId="32" borderId="16" xfId="42" applyNumberFormat="1" applyFont="1" applyFill="1" applyBorder="1" applyAlignment="1" applyProtection="1">
      <alignment horizontal="center" wrapText="1"/>
      <protection locked="0"/>
    </xf>
    <xf numFmtId="172" fontId="17" fillId="32" borderId="10" xfId="42" applyNumberFormat="1" applyFont="1" applyFill="1" applyBorder="1" applyAlignment="1" applyProtection="1">
      <alignment horizontal="center" vertical="center"/>
      <protection locked="0"/>
    </xf>
    <xf numFmtId="172" fontId="6" fillId="0" borderId="10" xfId="42" applyNumberFormat="1" applyFont="1" applyBorder="1" applyAlignment="1">
      <alignment/>
    </xf>
    <xf numFmtId="172" fontId="6" fillId="34" borderId="10" xfId="42" applyNumberFormat="1" applyFont="1" applyFill="1" applyBorder="1" applyAlignment="1">
      <alignment/>
    </xf>
    <xf numFmtId="172" fontId="15" fillId="0" borderId="10" xfId="42" applyNumberFormat="1" applyFont="1" applyFill="1" applyBorder="1" applyAlignment="1" applyProtection="1">
      <alignment horizontal="center" vertical="center"/>
      <protection locked="0"/>
    </xf>
    <xf numFmtId="172" fontId="11" fillId="0" borderId="10" xfId="42" applyNumberFormat="1" applyFont="1" applyFill="1" applyBorder="1" applyAlignment="1" applyProtection="1">
      <alignment horizontal="center"/>
      <protection locked="0"/>
    </xf>
    <xf numFmtId="2" fontId="41" fillId="4" borderId="10" xfId="0" applyNumberFormat="1" applyFont="1" applyFill="1" applyBorder="1" applyAlignment="1">
      <alignment horizontal="center"/>
    </xf>
    <xf numFmtId="49" fontId="15" fillId="32" borderId="10" xfId="0" applyNumberFormat="1" applyFont="1" applyFill="1" applyBorder="1" applyAlignment="1" applyProtection="1">
      <alignment horizontal="center" vertical="center" wrapText="1"/>
      <protection/>
    </xf>
    <xf numFmtId="49" fontId="15" fillId="32" borderId="10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Font="1" applyAlignment="1">
      <alignment/>
    </xf>
    <xf numFmtId="49" fontId="15" fillId="32" borderId="10" xfId="0" applyNumberFormat="1" applyFont="1" applyFill="1" applyBorder="1" applyAlignment="1" applyProtection="1">
      <alignment horizontal="center" vertical="center"/>
      <protection/>
    </xf>
    <xf numFmtId="49" fontId="15" fillId="32" borderId="10" xfId="0" applyNumberFormat="1" applyFont="1" applyFill="1" applyBorder="1" applyAlignment="1" applyProtection="1">
      <alignment vertical="center"/>
      <protection/>
    </xf>
    <xf numFmtId="49" fontId="25" fillId="0" borderId="10" xfId="0" applyNumberFormat="1" applyFont="1" applyFill="1" applyBorder="1" applyAlignment="1" applyProtection="1">
      <alignment horizontal="center" vertical="center" wrapText="1"/>
      <protection/>
    </xf>
    <xf numFmtId="49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0" xfId="0" applyNumberFormat="1" applyFont="1" applyFill="1" applyAlignment="1">
      <alignment/>
    </xf>
    <xf numFmtId="1" fontId="9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/>
    </xf>
    <xf numFmtId="49" fontId="6" fillId="0" borderId="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4" fontId="6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49" fontId="40" fillId="0" borderId="0" xfId="0" applyNumberFormat="1" applyFont="1" applyFill="1" applyAlignment="1">
      <alignment/>
    </xf>
    <xf numFmtId="49" fontId="42" fillId="0" borderId="0" xfId="0" applyNumberFormat="1" applyFont="1" applyFill="1" applyAlignment="1">
      <alignment/>
    </xf>
    <xf numFmtId="1" fontId="42" fillId="0" borderId="0" xfId="0" applyNumberFormat="1" applyFont="1" applyFill="1" applyAlignment="1">
      <alignment horizontal="center"/>
    </xf>
    <xf numFmtId="1" fontId="42" fillId="0" borderId="0" xfId="0" applyNumberFormat="1" applyFont="1" applyFill="1" applyAlignment="1">
      <alignment/>
    </xf>
    <xf numFmtId="49" fontId="42" fillId="0" borderId="0" xfId="0" applyNumberFormat="1" applyFont="1" applyFill="1" applyAlignment="1">
      <alignment horizontal="center"/>
    </xf>
    <xf numFmtId="49" fontId="40" fillId="0" borderId="10" xfId="0" applyNumberFormat="1" applyFont="1" applyFill="1" applyBorder="1" applyAlignment="1" applyProtection="1">
      <alignment horizontal="center" vertical="center" wrapText="1"/>
      <protection/>
    </xf>
    <xf numFmtId="49" fontId="41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37" borderId="10" xfId="0" applyNumberFormat="1" applyFont="1" applyFill="1" applyBorder="1" applyAlignment="1">
      <alignment horizontal="center"/>
    </xf>
    <xf numFmtId="172" fontId="6" fillId="37" borderId="10" xfId="42" applyNumberFormat="1" applyFont="1" applyFill="1" applyBorder="1" applyAlignment="1">
      <alignment/>
    </xf>
    <xf numFmtId="0" fontId="6" fillId="37" borderId="0" xfId="0" applyFont="1" applyFill="1" applyAlignment="1">
      <alignment/>
    </xf>
    <xf numFmtId="49" fontId="19" fillId="37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left"/>
    </xf>
    <xf numFmtId="172" fontId="6" fillId="0" borderId="10" xfId="42" applyNumberFormat="1" applyFont="1" applyFill="1" applyBorder="1" applyAlignment="1">
      <alignment/>
    </xf>
    <xf numFmtId="0" fontId="0" fillId="37" borderId="10" xfId="0" applyFill="1" applyBorder="1" applyAlignment="1">
      <alignment/>
    </xf>
    <xf numFmtId="0" fontId="0" fillId="37" borderId="0" xfId="0" applyFill="1" applyAlignment="1">
      <alignment/>
    </xf>
    <xf numFmtId="172" fontId="5" fillId="37" borderId="10" xfId="42" applyNumberFormat="1" applyFont="1" applyFill="1" applyBorder="1" applyAlignment="1" applyProtection="1">
      <alignment horizontal="center"/>
      <protection locked="0"/>
    </xf>
    <xf numFmtId="49" fontId="0" fillId="37" borderId="0" xfId="0" applyNumberFormat="1" applyFont="1" applyFill="1" applyAlignment="1" applyProtection="1">
      <alignment/>
      <protection locked="0"/>
    </xf>
    <xf numFmtId="0" fontId="6" fillId="37" borderId="10" xfId="0" applyFont="1" applyFill="1" applyBorder="1" applyAlignment="1">
      <alignment/>
    </xf>
    <xf numFmtId="0" fontId="11" fillId="37" borderId="10" xfId="0" applyFont="1" applyFill="1" applyBorder="1" applyAlignment="1" applyProtection="1">
      <alignment wrapText="1"/>
      <protection locked="0"/>
    </xf>
    <xf numFmtId="0" fontId="6" fillId="37" borderId="0" xfId="0" applyFont="1" applyFill="1" applyAlignment="1" applyProtection="1">
      <alignment/>
      <protection locked="0"/>
    </xf>
    <xf numFmtId="49" fontId="6" fillId="37" borderId="10" xfId="0" applyNumberFormat="1" applyFont="1" applyFill="1" applyBorder="1" applyAlignment="1">
      <alignment horizontal="center"/>
    </xf>
    <xf numFmtId="49" fontId="19" fillId="37" borderId="10" xfId="0" applyNumberFormat="1" applyFont="1" applyFill="1" applyBorder="1" applyAlignment="1" applyProtection="1">
      <alignment horizontal="center" vertical="center" wrapText="1"/>
      <protection/>
    </xf>
    <xf numFmtId="172" fontId="6" fillId="37" borderId="10" xfId="0" applyNumberFormat="1" applyFont="1" applyFill="1" applyBorder="1" applyAlignment="1">
      <alignment/>
    </xf>
    <xf numFmtId="172" fontId="6" fillId="37" borderId="10" xfId="42" applyNumberFormat="1" applyFont="1" applyFill="1" applyBorder="1" applyAlignment="1" applyProtection="1">
      <alignment horizontal="center"/>
      <protection locked="0"/>
    </xf>
    <xf numFmtId="49" fontId="6" fillId="37" borderId="0" xfId="0" applyNumberFormat="1" applyFont="1" applyFill="1" applyAlignment="1" applyProtection="1">
      <alignment/>
      <protection locked="0"/>
    </xf>
    <xf numFmtId="172" fontId="38" fillId="37" borderId="10" xfId="42" applyNumberFormat="1" applyFont="1" applyFill="1" applyBorder="1" applyAlignment="1" applyProtection="1">
      <alignment horizontal="center"/>
      <protection locked="0"/>
    </xf>
    <xf numFmtId="0" fontId="35" fillId="37" borderId="0" xfId="0" applyFont="1" applyFill="1" applyAlignment="1" applyProtection="1">
      <alignment horizontal="center"/>
      <protection locked="0"/>
    </xf>
    <xf numFmtId="0" fontId="11" fillId="37" borderId="10" xfId="0" applyFont="1" applyFill="1" applyBorder="1" applyAlignment="1" applyProtection="1">
      <alignment horizontal="center" vertical="center" wrapText="1"/>
      <protection locked="0"/>
    </xf>
    <xf numFmtId="0" fontId="35" fillId="37" borderId="0" xfId="0" applyFont="1" applyFill="1" applyAlignment="1" applyProtection="1">
      <alignment/>
      <protection locked="0"/>
    </xf>
    <xf numFmtId="0" fontId="1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49" fontId="4" fillId="0" borderId="0" xfId="0" applyNumberFormat="1" applyFont="1" applyFill="1" applyAlignment="1" applyProtection="1">
      <alignment/>
      <protection locked="0"/>
    </xf>
    <xf numFmtId="1" fontId="9" fillId="0" borderId="0" xfId="0" applyNumberFormat="1" applyFont="1" applyFill="1" applyAlignment="1" applyProtection="1">
      <alignment horizontal="center"/>
      <protection locked="0"/>
    </xf>
    <xf numFmtId="1" fontId="4" fillId="0" borderId="0" xfId="0" applyNumberFormat="1" applyFont="1" applyFill="1" applyAlignment="1" applyProtection="1">
      <alignment/>
      <protection locked="0"/>
    </xf>
    <xf numFmtId="49" fontId="15" fillId="0" borderId="0" xfId="0" applyNumberFormat="1" applyFont="1" applyFill="1" applyAlignment="1" applyProtection="1">
      <alignment horizontal="center" vertical="center"/>
      <protection locked="0"/>
    </xf>
    <xf numFmtId="49" fontId="15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172" fontId="0" fillId="0" borderId="10" xfId="0" applyNumberFormat="1" applyBorder="1" applyAlignment="1">
      <alignment/>
    </xf>
    <xf numFmtId="49" fontId="25" fillId="34" borderId="10" xfId="0" applyNumberFormat="1" applyFont="1" applyFill="1" applyBorder="1" applyAlignment="1" applyProtection="1">
      <alignment horizontal="center" wrapText="1"/>
      <protection locked="0"/>
    </xf>
    <xf numFmtId="49" fontId="25" fillId="34" borderId="10" xfId="0" applyNumberFormat="1" applyFont="1" applyFill="1" applyBorder="1" applyAlignment="1" applyProtection="1">
      <alignment horizontal="left" wrapText="1"/>
      <protection locked="0"/>
    </xf>
    <xf numFmtId="172" fontId="25" fillId="34" borderId="10" xfId="42" applyNumberFormat="1" applyFont="1" applyFill="1" applyBorder="1" applyAlignment="1" applyProtection="1">
      <alignment horizontal="center" wrapText="1"/>
      <protection locked="0"/>
    </xf>
    <xf numFmtId="49" fontId="0" fillId="34" borderId="0" xfId="0" applyNumberFormat="1" applyFont="1" applyFill="1" applyBorder="1" applyAlignment="1" applyProtection="1">
      <alignment/>
      <protection locked="0"/>
    </xf>
    <xf numFmtId="49" fontId="0" fillId="34" borderId="0" xfId="0" applyNumberFormat="1" applyFont="1" applyFill="1" applyAlignment="1" applyProtection="1">
      <alignment/>
      <protection locked="0"/>
    </xf>
    <xf numFmtId="49" fontId="25" fillId="34" borderId="10" xfId="0" applyNumberFormat="1" applyFont="1" applyFill="1" applyBorder="1" applyAlignment="1" applyProtection="1">
      <alignment horizontal="center"/>
      <protection locked="0"/>
    </xf>
    <xf numFmtId="49" fontId="25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10" xfId="0" applyFill="1" applyBorder="1" applyAlignment="1">
      <alignment/>
    </xf>
    <xf numFmtId="0" fontId="0" fillId="34" borderId="0" xfId="0" applyFill="1" applyAlignment="1">
      <alignment/>
    </xf>
    <xf numFmtId="49" fontId="19" fillId="34" borderId="10" xfId="0" applyNumberFormat="1" applyFont="1" applyFill="1" applyBorder="1" applyAlignment="1" applyProtection="1">
      <alignment horizontal="center" vertical="center" wrapText="1"/>
      <protection/>
    </xf>
    <xf numFmtId="49" fontId="11" fillId="34" borderId="10" xfId="0" applyNumberFormat="1" applyFont="1" applyFill="1" applyBorder="1" applyAlignment="1" applyProtection="1">
      <alignment horizontal="center"/>
      <protection locked="0"/>
    </xf>
    <xf numFmtId="0" fontId="0" fillId="34" borderId="10" xfId="0" applyFill="1" applyBorder="1" applyAlignment="1">
      <alignment horizontal="center"/>
    </xf>
    <xf numFmtId="49" fontId="11" fillId="32" borderId="10" xfId="0" applyNumberFormat="1" applyFont="1" applyFill="1" applyBorder="1" applyAlignment="1" applyProtection="1">
      <alignment vertical="center"/>
      <protection locked="0"/>
    </xf>
    <xf numFmtId="49" fontId="16" fillId="0" borderId="10" xfId="0" applyNumberFormat="1" applyFont="1" applyFill="1" applyBorder="1" applyAlignment="1">
      <alignment horizontal="center" vertical="center" wrapText="1" readingOrder="1"/>
    </xf>
    <xf numFmtId="49" fontId="52" fillId="0" borderId="0" xfId="0" applyNumberFormat="1" applyFont="1" applyFill="1" applyAlignment="1">
      <alignment/>
    </xf>
    <xf numFmtId="49" fontId="19" fillId="38" borderId="10" xfId="0" applyNumberFormat="1" applyFont="1" applyFill="1" applyBorder="1" applyAlignment="1" applyProtection="1">
      <alignment horizontal="center" vertical="center"/>
      <protection/>
    </xf>
    <xf numFmtId="49" fontId="19" fillId="38" borderId="10" xfId="0" applyNumberFormat="1" applyFont="1" applyFill="1" applyBorder="1" applyAlignment="1" applyProtection="1">
      <alignment horizontal="center" vertical="center" wrapText="1"/>
      <protection/>
    </xf>
    <xf numFmtId="0" fontId="2" fillId="38" borderId="10" xfId="0" applyFont="1" applyFill="1" applyBorder="1" applyAlignment="1">
      <alignment horizontal="center"/>
    </xf>
    <xf numFmtId="4" fontId="2" fillId="38" borderId="10" xfId="0" applyNumberFormat="1" applyFont="1" applyFill="1" applyBorder="1" applyAlignment="1">
      <alignment horizontal="center"/>
    </xf>
    <xf numFmtId="172" fontId="2" fillId="38" borderId="10" xfId="0" applyNumberFormat="1" applyFont="1" applyFill="1" applyBorder="1" applyAlignment="1">
      <alignment horizontal="center"/>
    </xf>
    <xf numFmtId="0" fontId="6" fillId="38" borderId="0" xfId="0" applyFont="1" applyFill="1" applyAlignment="1">
      <alignment/>
    </xf>
    <xf numFmtId="172" fontId="40" fillId="38" borderId="10" xfId="42" applyNumberFormat="1" applyFont="1" applyFill="1" applyBorder="1" applyAlignment="1">
      <alignment horizontal="center"/>
    </xf>
    <xf numFmtId="172" fontId="6" fillId="38" borderId="10" xfId="42" applyNumberFormat="1" applyFont="1" applyFill="1" applyBorder="1" applyAlignment="1">
      <alignment horizontal="center"/>
    </xf>
    <xf numFmtId="172" fontId="19" fillId="38" borderId="10" xfId="42" applyNumberFormat="1" applyFont="1" applyFill="1" applyBorder="1" applyAlignment="1">
      <alignment horizontal="center"/>
    </xf>
    <xf numFmtId="0" fontId="19" fillId="38" borderId="10" xfId="0" applyFont="1" applyFill="1" applyBorder="1" applyAlignment="1">
      <alignment horizontal="center"/>
    </xf>
    <xf numFmtId="4" fontId="19" fillId="38" borderId="10" xfId="0" applyNumberFormat="1" applyFont="1" applyFill="1" applyBorder="1" applyAlignment="1">
      <alignment horizontal="center"/>
    </xf>
    <xf numFmtId="177" fontId="2" fillId="38" borderId="10" xfId="0" applyNumberFormat="1" applyFont="1" applyFill="1" applyBorder="1" applyAlignment="1">
      <alignment horizontal="center"/>
    </xf>
    <xf numFmtId="172" fontId="21" fillId="32" borderId="0" xfId="42" applyNumberFormat="1" applyFont="1" applyFill="1" applyBorder="1" applyAlignment="1" applyProtection="1">
      <alignment horizontal="center" vertical="center"/>
      <protection locked="0"/>
    </xf>
    <xf numFmtId="49" fontId="14" fillId="38" borderId="10" xfId="0" applyNumberFormat="1" applyFont="1" applyFill="1" applyBorder="1" applyAlignment="1" applyProtection="1">
      <alignment horizontal="center" vertical="center"/>
      <protection/>
    </xf>
    <xf numFmtId="49" fontId="14" fillId="38" borderId="10" xfId="0" applyNumberFormat="1" applyFont="1" applyFill="1" applyBorder="1" applyAlignment="1" applyProtection="1">
      <alignment horizontal="center" vertical="center" wrapText="1"/>
      <protection/>
    </xf>
    <xf numFmtId="172" fontId="14" fillId="38" borderId="10" xfId="42" applyNumberFormat="1" applyFont="1" applyFill="1" applyBorder="1" applyAlignment="1">
      <alignment horizontal="center"/>
    </xf>
    <xf numFmtId="172" fontId="15" fillId="38" borderId="10" xfId="42" applyNumberFormat="1" applyFont="1" applyFill="1" applyBorder="1" applyAlignment="1">
      <alignment horizontal="center"/>
    </xf>
    <xf numFmtId="0" fontId="14" fillId="38" borderId="10" xfId="0" applyFont="1" applyFill="1" applyBorder="1" applyAlignment="1">
      <alignment horizontal="center"/>
    </xf>
    <xf numFmtId="2" fontId="40" fillId="38" borderId="10" xfId="0" applyNumberFormat="1" applyFont="1" applyFill="1" applyBorder="1" applyAlignment="1">
      <alignment horizontal="center"/>
    </xf>
    <xf numFmtId="172" fontId="53" fillId="38" borderId="0" xfId="0" applyNumberFormat="1" applyFont="1" applyFill="1" applyAlignment="1">
      <alignment/>
    </xf>
    <xf numFmtId="0" fontId="53" fillId="38" borderId="0" xfId="0" applyFont="1" applyFill="1" applyAlignment="1">
      <alignment/>
    </xf>
    <xf numFmtId="49" fontId="6" fillId="38" borderId="10" xfId="0" applyNumberFormat="1" applyFont="1" applyFill="1" applyBorder="1" applyAlignment="1" applyProtection="1">
      <alignment horizontal="center" vertical="center"/>
      <protection/>
    </xf>
    <xf numFmtId="49" fontId="19" fillId="38" borderId="10" xfId="0" applyNumberFormat="1" applyFont="1" applyFill="1" applyBorder="1" applyAlignment="1" applyProtection="1">
      <alignment horizontal="center" vertical="center" wrapText="1"/>
      <protection/>
    </xf>
    <xf numFmtId="172" fontId="15" fillId="38" borderId="10" xfId="42" applyNumberFormat="1" applyFont="1" applyFill="1" applyBorder="1" applyAlignment="1">
      <alignment horizontal="center"/>
    </xf>
    <xf numFmtId="172" fontId="53" fillId="38" borderId="10" xfId="0" applyNumberFormat="1" applyFont="1" applyFill="1" applyBorder="1" applyAlignment="1">
      <alignment/>
    </xf>
    <xf numFmtId="2" fontId="14" fillId="38" borderId="10" xfId="0" applyNumberFormat="1" applyFont="1" applyFill="1" applyBorder="1" applyAlignment="1">
      <alignment horizontal="center"/>
    </xf>
    <xf numFmtId="172" fontId="53" fillId="38" borderId="10" xfId="42" applyNumberFormat="1" applyFont="1" applyFill="1" applyBorder="1" applyAlignment="1">
      <alignment/>
    </xf>
    <xf numFmtId="0" fontId="0" fillId="38" borderId="0" xfId="0" applyFill="1" applyAlignment="1">
      <alignment/>
    </xf>
    <xf numFmtId="49" fontId="16" fillId="38" borderId="10" xfId="0" applyNumberFormat="1" applyFont="1" applyFill="1" applyBorder="1" applyAlignment="1" applyProtection="1">
      <alignment horizontal="center" vertical="center"/>
      <protection/>
    </xf>
    <xf numFmtId="49" fontId="16" fillId="38" borderId="10" xfId="0" applyNumberFormat="1" applyFont="1" applyFill="1" applyBorder="1" applyAlignment="1" applyProtection="1">
      <alignment horizontal="center" vertical="center" wrapText="1"/>
      <protection/>
    </xf>
    <xf numFmtId="0" fontId="52" fillId="38" borderId="0" xfId="0" applyFont="1" applyFill="1" applyAlignment="1">
      <alignment/>
    </xf>
    <xf numFmtId="2" fontId="40" fillId="38" borderId="17" xfId="0" applyNumberFormat="1" applyFont="1" applyFill="1" applyBorder="1" applyAlignment="1">
      <alignment horizontal="center"/>
    </xf>
    <xf numFmtId="2" fontId="41" fillId="38" borderId="17" xfId="0" applyNumberFormat="1" applyFont="1" applyFill="1" applyBorder="1" applyAlignment="1">
      <alignment horizontal="center"/>
    </xf>
    <xf numFmtId="0" fontId="23" fillId="0" borderId="0" xfId="47">
      <alignment/>
      <protection/>
    </xf>
    <xf numFmtId="0" fontId="6" fillId="0" borderId="15" xfId="47" applyFont="1" applyFill="1" applyBorder="1" applyAlignment="1">
      <alignment horizontal="center" vertical="center" wrapText="1"/>
      <protection/>
    </xf>
    <xf numFmtId="49" fontId="6" fillId="0" borderId="15" xfId="47" applyNumberFormat="1" applyFont="1" applyFill="1" applyBorder="1" applyAlignment="1">
      <alignment horizontal="center" vertical="center" wrapText="1"/>
      <protection/>
    </xf>
    <xf numFmtId="0" fontId="57" fillId="0" borderId="15" xfId="47" applyFont="1" applyFill="1" applyBorder="1" applyAlignment="1">
      <alignment horizontal="center" vertical="center" wrapText="1"/>
      <protection/>
    </xf>
    <xf numFmtId="49" fontId="19" fillId="39" borderId="15" xfId="47" applyNumberFormat="1" applyFont="1" applyFill="1" applyBorder="1" applyAlignment="1" applyProtection="1">
      <alignment horizontal="center" vertical="center" wrapText="1"/>
      <protection/>
    </xf>
    <xf numFmtId="49" fontId="19" fillId="40" borderId="15" xfId="47" applyNumberFormat="1" applyFont="1" applyFill="1" applyBorder="1" applyAlignment="1" applyProtection="1">
      <alignment vertical="center" wrapText="1"/>
      <protection/>
    </xf>
    <xf numFmtId="177" fontId="40" fillId="40" borderId="15" xfId="42" applyNumberFormat="1" applyFont="1" applyFill="1" applyBorder="1" applyAlignment="1" applyProtection="1">
      <alignment/>
      <protection/>
    </xf>
    <xf numFmtId="49" fontId="6" fillId="41" borderId="15" xfId="47" applyNumberFormat="1" applyFont="1" applyFill="1" applyBorder="1" applyAlignment="1" applyProtection="1">
      <alignment horizontal="center" vertical="center"/>
      <protection/>
    </xf>
    <xf numFmtId="49" fontId="6" fillId="41" borderId="15" xfId="47" applyNumberFormat="1" applyFont="1" applyFill="1" applyBorder="1" applyAlignment="1" applyProtection="1">
      <alignment vertical="center"/>
      <protection/>
    </xf>
    <xf numFmtId="177" fontId="41" fillId="40" borderId="15" xfId="42" applyNumberFormat="1" applyFont="1" applyFill="1" applyBorder="1" applyAlignment="1" applyProtection="1">
      <alignment/>
      <protection/>
    </xf>
    <xf numFmtId="177" fontId="41" fillId="40" borderId="15" xfId="42" applyNumberFormat="1" applyFont="1" applyFill="1" applyBorder="1" applyAlignment="1" applyProtection="1">
      <alignment vertical="center" wrapText="1"/>
      <protection/>
    </xf>
    <xf numFmtId="177" fontId="41" fillId="0" borderId="15" xfId="42" applyNumberFormat="1" applyFont="1" applyFill="1" applyBorder="1" applyAlignment="1" applyProtection="1">
      <alignment/>
      <protection locked="0"/>
    </xf>
    <xf numFmtId="49" fontId="6" fillId="41" borderId="15" xfId="47" applyNumberFormat="1" applyFont="1" applyFill="1" applyBorder="1">
      <alignment/>
      <protection/>
    </xf>
    <xf numFmtId="49" fontId="6" fillId="41" borderId="15" xfId="47" applyNumberFormat="1" applyFont="1" applyFill="1" applyBorder="1" applyAlignment="1" applyProtection="1">
      <alignment vertical="center" wrapText="1"/>
      <protection/>
    </xf>
    <xf numFmtId="49" fontId="19" fillId="40" borderId="15" xfId="47" applyNumberFormat="1" applyFont="1" applyFill="1" applyBorder="1" applyAlignment="1" applyProtection="1">
      <alignment horizontal="left" vertical="center" wrapText="1"/>
      <protection/>
    </xf>
    <xf numFmtId="177" fontId="0" fillId="0" borderId="0" xfId="0" applyNumberFormat="1" applyAlignment="1">
      <alignment/>
    </xf>
    <xf numFmtId="172" fontId="0" fillId="38" borderId="0" xfId="0" applyNumberFormat="1" applyFill="1" applyAlignment="1">
      <alignment/>
    </xf>
    <xf numFmtId="172" fontId="15" fillId="32" borderId="10" xfId="42" applyNumberFormat="1" applyFont="1" applyFill="1" applyBorder="1" applyAlignment="1" applyProtection="1">
      <alignment horizontal="center" vertical="center"/>
      <protection locked="0"/>
    </xf>
    <xf numFmtId="172" fontId="15" fillId="32" borderId="10" xfId="44" applyNumberFormat="1" applyFont="1" applyFill="1" applyBorder="1" applyAlignment="1" applyProtection="1">
      <alignment horizontal="center" vertical="center"/>
      <protection locked="0"/>
    </xf>
    <xf numFmtId="172" fontId="11" fillId="32" borderId="14" xfId="42" applyNumberFormat="1" applyFont="1" applyFill="1" applyBorder="1" applyAlignment="1" applyProtection="1">
      <alignment horizontal="center"/>
      <protection locked="0"/>
    </xf>
    <xf numFmtId="0" fontId="25" fillId="0" borderId="10" xfId="0" applyFont="1" applyBorder="1" applyAlignment="1" applyProtection="1">
      <alignment wrapText="1"/>
      <protection locked="0"/>
    </xf>
    <xf numFmtId="49" fontId="25" fillId="34" borderId="10" xfId="0" applyNumberFormat="1" applyFont="1" applyFill="1" applyBorder="1" applyAlignment="1" applyProtection="1">
      <alignment horizontal="left"/>
      <protection locked="0"/>
    </xf>
    <xf numFmtId="43" fontId="17" fillId="33" borderId="10" xfId="42" applyFont="1" applyFill="1" applyBorder="1" applyAlignment="1" applyProtection="1">
      <alignment horizontal="center" vertical="center"/>
      <protection locked="0"/>
    </xf>
    <xf numFmtId="43" fontId="15" fillId="33" borderId="10" xfId="42" applyFont="1" applyFill="1" applyBorder="1" applyAlignment="1" applyProtection="1">
      <alignment horizontal="center" vertical="center"/>
      <protection locked="0"/>
    </xf>
    <xf numFmtId="172" fontId="15" fillId="0" borderId="10" xfId="42" applyNumberFormat="1" applyFont="1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2" fillId="34" borderId="10" xfId="0" applyFont="1" applyFill="1" applyBorder="1" applyAlignment="1">
      <alignment horizontal="left"/>
    </xf>
    <xf numFmtId="0" fontId="6" fillId="0" borderId="18" xfId="0" applyFont="1" applyBorder="1" applyAlignment="1">
      <alignment horizontal="left" wrapText="1"/>
    </xf>
    <xf numFmtId="0" fontId="1" fillId="35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wrapText="1"/>
    </xf>
    <xf numFmtId="0" fontId="12" fillId="32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32" borderId="12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1" xfId="0" applyNumberFormat="1" applyFont="1" applyFill="1" applyBorder="1" applyAlignment="1" applyProtection="1">
      <alignment horizontal="center"/>
      <protection locked="0"/>
    </xf>
    <xf numFmtId="49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6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Alignment="1">
      <alignment horizontal="center"/>
    </xf>
    <xf numFmtId="0" fontId="19" fillId="0" borderId="0" xfId="0" applyFont="1" applyFill="1" applyAlignment="1">
      <alignment horizontal="center"/>
    </xf>
    <xf numFmtId="0" fontId="48" fillId="0" borderId="0" xfId="0" applyFont="1" applyAlignment="1">
      <alignment horizontal="center"/>
    </xf>
    <xf numFmtId="1" fontId="14" fillId="0" borderId="19" xfId="0" applyNumberFormat="1" applyFont="1" applyFill="1" applyBorder="1" applyAlignment="1" applyProtection="1">
      <alignment horizontal="center" vertical="center" wrapText="1"/>
      <protection locked="0"/>
    </xf>
    <xf numFmtId="1" fontId="14" fillId="0" borderId="20" xfId="0" applyNumberFormat="1" applyFont="1" applyFill="1" applyBorder="1" applyAlignment="1" applyProtection="1">
      <alignment horizontal="center" vertical="center" wrapText="1"/>
      <protection locked="0"/>
    </xf>
    <xf numFmtId="1" fontId="14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Alignment="1" applyProtection="1">
      <alignment horizontal="left" vertical="top" wrapText="1"/>
      <protection locked="0"/>
    </xf>
    <xf numFmtId="49" fontId="7" fillId="0" borderId="0" xfId="0" applyNumberFormat="1" applyFont="1" applyFill="1" applyBorder="1" applyAlignment="1" applyProtection="1">
      <alignment horizontal="center" vertical="top" wrapText="1"/>
      <protection locked="0"/>
    </xf>
    <xf numFmtId="43" fontId="6" fillId="0" borderId="0" xfId="42" applyFont="1" applyFill="1" applyBorder="1" applyAlignment="1" applyProtection="1">
      <alignment horizontal="left" vertical="top" wrapText="1"/>
      <protection locked="0"/>
    </xf>
    <xf numFmtId="0" fontId="1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17" xfId="0" applyNumberFormat="1" applyFont="1" applyBorder="1" applyAlignment="1">
      <alignment horizontal="center" vertical="center" wrapText="1"/>
    </xf>
    <xf numFmtId="49" fontId="19" fillId="0" borderId="12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 applyProtection="1">
      <alignment horizontal="center" vertical="center" wrapText="1"/>
      <protection/>
    </xf>
    <xf numFmtId="49" fontId="1" fillId="0" borderId="11" xfId="0" applyNumberFormat="1" applyFont="1" applyBorder="1" applyAlignment="1" applyProtection="1">
      <alignment horizontal="center" vertical="center"/>
      <protection/>
    </xf>
    <xf numFmtId="49" fontId="11" fillId="32" borderId="10" xfId="0" applyNumberFormat="1" applyFont="1" applyFill="1" applyBorder="1" applyAlignment="1" applyProtection="1">
      <alignment horizontal="center" vertical="center" wrapText="1"/>
      <protection/>
    </xf>
    <xf numFmtId="172" fontId="14" fillId="32" borderId="13" xfId="42" applyNumberFormat="1" applyFont="1" applyFill="1" applyBorder="1" applyAlignment="1" applyProtection="1">
      <alignment horizontal="center" vertical="center" wrapText="1"/>
      <protection/>
    </xf>
    <xf numFmtId="172" fontId="14" fillId="32" borderId="22" xfId="42" applyNumberFormat="1" applyFont="1" applyFill="1" applyBorder="1" applyAlignment="1" applyProtection="1">
      <alignment horizontal="center" vertical="center" wrapText="1"/>
      <protection/>
    </xf>
    <xf numFmtId="172" fontId="14" fillId="32" borderId="14" xfId="42" applyNumberFormat="1" applyFont="1" applyFill="1" applyBorder="1" applyAlignment="1" applyProtection="1">
      <alignment horizontal="center" vertical="center" wrapText="1"/>
      <protection/>
    </xf>
    <xf numFmtId="2" fontId="25" fillId="32" borderId="13" xfId="42" applyNumberFormat="1" applyFont="1" applyFill="1" applyBorder="1" applyAlignment="1" applyProtection="1">
      <alignment horizontal="center" vertical="center" wrapText="1"/>
      <protection/>
    </xf>
    <xf numFmtId="2" fontId="25" fillId="32" borderId="22" xfId="42" applyNumberFormat="1" applyFont="1" applyFill="1" applyBorder="1" applyAlignment="1" applyProtection="1">
      <alignment horizontal="center" vertical="center" wrapText="1"/>
      <protection/>
    </xf>
    <xf numFmtId="172" fontId="14" fillId="32" borderId="10" xfId="42" applyNumberFormat="1" applyFont="1" applyFill="1" applyBorder="1" applyAlignment="1" applyProtection="1">
      <alignment horizontal="center" vertical="center" wrapText="1"/>
      <protection/>
    </xf>
    <xf numFmtId="172" fontId="14" fillId="34" borderId="10" xfId="42" applyNumberFormat="1" applyFont="1" applyFill="1" applyBorder="1" applyAlignment="1" applyProtection="1">
      <alignment horizontal="center" vertical="center" wrapText="1"/>
      <protection/>
    </xf>
    <xf numFmtId="172" fontId="14" fillId="0" borderId="10" xfId="42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Alignment="1">
      <alignment horizontal="left" vertical="top" wrapText="1"/>
    </xf>
    <xf numFmtId="172" fontId="2" fillId="0" borderId="0" xfId="42" applyNumberFormat="1" applyFont="1" applyFill="1" applyBorder="1" applyAlignment="1" applyProtection="1">
      <alignment horizontal="center" vertical="top" wrapText="1"/>
      <protection locked="0"/>
    </xf>
    <xf numFmtId="43" fontId="6" fillId="0" borderId="0" xfId="42" applyFont="1" applyFill="1" applyBorder="1" applyAlignment="1">
      <alignment horizontal="left" vertical="top" wrapText="1"/>
    </xf>
    <xf numFmtId="172" fontId="14" fillId="0" borderId="0" xfId="42" applyNumberFormat="1" applyFont="1" applyFill="1" applyBorder="1" applyAlignment="1">
      <alignment horizontal="center"/>
    </xf>
    <xf numFmtId="49" fontId="10" fillId="0" borderId="11" xfId="0" applyNumberFormat="1" applyFont="1" applyFill="1" applyBorder="1" applyAlignment="1">
      <alignment horizontal="right"/>
    </xf>
    <xf numFmtId="0" fontId="25" fillId="32" borderId="13" xfId="0" applyNumberFormat="1" applyFont="1" applyFill="1" applyBorder="1" applyAlignment="1" applyProtection="1">
      <alignment horizontal="center" vertical="center" wrapText="1"/>
      <protection/>
    </xf>
    <xf numFmtId="0" fontId="25" fillId="32" borderId="22" xfId="0" applyNumberFormat="1" applyFont="1" applyFill="1" applyBorder="1" applyAlignment="1" applyProtection="1">
      <alignment horizontal="center" vertical="center" wrapText="1"/>
      <protection/>
    </xf>
    <xf numFmtId="0" fontId="25" fillId="32" borderId="14" xfId="0" applyNumberFormat="1" applyFont="1" applyFill="1" applyBorder="1" applyAlignment="1" applyProtection="1">
      <alignment horizontal="center" vertical="center" wrapText="1"/>
      <protection/>
    </xf>
    <xf numFmtId="172" fontId="14" fillId="32" borderId="17" xfId="42" applyNumberFormat="1" applyFont="1" applyFill="1" applyBorder="1" applyAlignment="1" applyProtection="1">
      <alignment horizontal="center" vertical="center" wrapText="1"/>
      <protection/>
    </xf>
    <xf numFmtId="172" fontId="14" fillId="32" borderId="21" xfId="42" applyNumberFormat="1" applyFont="1" applyFill="1" applyBorder="1" applyAlignment="1" applyProtection="1">
      <alignment horizontal="center" vertical="center" wrapText="1"/>
      <protection/>
    </xf>
    <xf numFmtId="172" fontId="14" fillId="0" borderId="17" xfId="42" applyNumberFormat="1" applyFont="1" applyFill="1" applyBorder="1" applyAlignment="1" applyProtection="1">
      <alignment horizontal="center" vertical="center" wrapText="1"/>
      <protection/>
    </xf>
    <xf numFmtId="0" fontId="11" fillId="32" borderId="17" xfId="0" applyNumberFormat="1" applyFont="1" applyFill="1" applyBorder="1" applyAlignment="1" applyProtection="1">
      <alignment horizontal="center" vertical="center" wrapText="1"/>
      <protection/>
    </xf>
    <xf numFmtId="0" fontId="11" fillId="32" borderId="12" xfId="0" applyNumberFormat="1" applyFont="1" applyFill="1" applyBorder="1" applyAlignment="1" applyProtection="1">
      <alignment horizontal="center" vertical="center" wrapText="1"/>
      <protection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/>
    </xf>
    <xf numFmtId="49" fontId="21" fillId="0" borderId="17" xfId="0" applyNumberFormat="1" applyFont="1" applyBorder="1" applyAlignment="1">
      <alignment horizontal="center" vertical="center" wrapText="1"/>
    </xf>
    <xf numFmtId="49" fontId="21" fillId="0" borderId="12" xfId="0" applyNumberFormat="1" applyFont="1" applyBorder="1" applyAlignment="1">
      <alignment horizontal="center" vertical="center" wrapText="1"/>
    </xf>
    <xf numFmtId="49" fontId="25" fillId="34" borderId="10" xfId="0" applyNumberFormat="1" applyFont="1" applyFill="1" applyBorder="1" applyAlignment="1" applyProtection="1">
      <alignment horizontal="center" vertical="center" wrapText="1"/>
      <protection/>
    </xf>
    <xf numFmtId="0" fontId="25" fillId="32" borderId="10" xfId="0" applyNumberFormat="1" applyFont="1" applyFill="1" applyBorder="1" applyAlignment="1" applyProtection="1">
      <alignment horizontal="center" vertical="center" wrapText="1"/>
      <protection/>
    </xf>
    <xf numFmtId="49" fontId="25" fillId="32" borderId="10" xfId="0" applyNumberFormat="1" applyFont="1" applyFill="1" applyBorder="1" applyAlignment="1" applyProtection="1">
      <alignment horizontal="center" vertical="center" wrapText="1"/>
      <protection/>
    </xf>
    <xf numFmtId="49" fontId="25" fillId="0" borderId="10" xfId="0" applyNumberFormat="1" applyFont="1" applyFill="1" applyBorder="1" applyAlignment="1" applyProtection="1">
      <alignment horizontal="center" vertical="center" wrapText="1"/>
      <protection/>
    </xf>
    <xf numFmtId="49" fontId="25" fillId="32" borderId="17" xfId="0" applyNumberFormat="1" applyFont="1" applyFill="1" applyBorder="1" applyAlignment="1" applyProtection="1">
      <alignment horizontal="center" vertical="center" wrapText="1"/>
      <protection/>
    </xf>
    <xf numFmtId="49" fontId="25" fillId="32" borderId="12" xfId="0" applyNumberFormat="1" applyFont="1" applyFill="1" applyBorder="1" applyAlignment="1" applyProtection="1">
      <alignment horizontal="center" vertical="center" wrapText="1"/>
      <protection/>
    </xf>
    <xf numFmtId="49" fontId="25" fillId="34" borderId="17" xfId="0" applyNumberFormat="1" applyFont="1" applyFill="1" applyBorder="1" applyAlignment="1" applyProtection="1">
      <alignment horizontal="center" vertical="center" wrapText="1"/>
      <protection/>
    </xf>
    <xf numFmtId="49" fontId="25" fillId="34" borderId="12" xfId="0" applyNumberFormat="1" applyFont="1" applyFill="1" applyBorder="1" applyAlignment="1" applyProtection="1">
      <alignment horizontal="center" vertical="center" wrapText="1"/>
      <protection/>
    </xf>
    <xf numFmtId="49" fontId="10" fillId="0" borderId="11" xfId="0" applyNumberFormat="1" applyFont="1" applyFill="1" applyBorder="1" applyAlignment="1" applyProtection="1">
      <alignment horizontal="right"/>
      <protection/>
    </xf>
    <xf numFmtId="49" fontId="25" fillId="32" borderId="21" xfId="0" applyNumberFormat="1" applyFont="1" applyFill="1" applyBorder="1" applyAlignment="1" applyProtection="1">
      <alignment horizontal="center" vertical="center" wrapText="1"/>
      <protection/>
    </xf>
    <xf numFmtId="49" fontId="25" fillId="32" borderId="13" xfId="0" applyNumberFormat="1" applyFont="1" applyFill="1" applyBorder="1" applyAlignment="1" applyProtection="1">
      <alignment horizontal="center" vertical="center" wrapText="1"/>
      <protection/>
    </xf>
    <xf numFmtId="49" fontId="25" fillId="32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Alignment="1" applyProtection="1">
      <alignment horizontal="left" vertical="top" wrapText="1"/>
      <protection/>
    </xf>
    <xf numFmtId="43" fontId="6" fillId="0" borderId="0" xfId="42" applyFont="1" applyFill="1" applyBorder="1" applyAlignment="1" applyProtection="1">
      <alignment horizontal="left" vertical="top" wrapText="1"/>
      <protection/>
    </xf>
    <xf numFmtId="0" fontId="1" fillId="0" borderId="0" xfId="0" applyFont="1" applyFill="1" applyBorder="1" applyAlignment="1">
      <alignment horizontal="center"/>
    </xf>
    <xf numFmtId="1" fontId="25" fillId="34" borderId="13" xfId="0" applyNumberFormat="1" applyFont="1" applyFill="1" applyBorder="1" applyAlignment="1" applyProtection="1">
      <alignment horizontal="center" vertical="center" wrapText="1"/>
      <protection/>
    </xf>
    <xf numFmtId="1" fontId="25" fillId="34" borderId="22" xfId="0" applyNumberFormat="1" applyFont="1" applyFill="1" applyBorder="1" applyAlignment="1" applyProtection="1">
      <alignment horizontal="center" vertical="center" wrapText="1"/>
      <protection/>
    </xf>
    <xf numFmtId="1" fontId="25" fillId="34" borderId="14" xfId="0" applyNumberFormat="1" applyFont="1" applyFill="1" applyBorder="1" applyAlignment="1" applyProtection="1">
      <alignment horizontal="center" vertical="center" wrapText="1"/>
      <protection/>
    </xf>
    <xf numFmtId="49" fontId="25" fillId="0" borderId="17" xfId="0" applyNumberFormat="1" applyFont="1" applyFill="1" applyBorder="1" applyAlignment="1" applyProtection="1">
      <alignment horizontal="center" vertical="center" wrapText="1"/>
      <protection/>
    </xf>
    <xf numFmtId="49" fontId="25" fillId="0" borderId="10" xfId="0" applyNumberFormat="1" applyFont="1" applyFill="1" applyBorder="1" applyAlignment="1">
      <alignment horizontal="center" vertical="center" wrapText="1"/>
    </xf>
    <xf numFmtId="0" fontId="25" fillId="0" borderId="13" xfId="0" applyNumberFormat="1" applyFont="1" applyFill="1" applyBorder="1" applyAlignment="1">
      <alignment horizontal="center" vertical="center" wrapText="1"/>
    </xf>
    <xf numFmtId="0" fontId="25" fillId="0" borderId="22" xfId="0" applyNumberFormat="1" applyFont="1" applyFill="1" applyBorder="1" applyAlignment="1">
      <alignment horizontal="center" vertical="center" wrapText="1"/>
    </xf>
    <xf numFmtId="0" fontId="25" fillId="0" borderId="14" xfId="0" applyNumberFormat="1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center" vertical="center" wrapText="1"/>
    </xf>
    <xf numFmtId="172" fontId="1" fillId="0" borderId="0" xfId="0" applyNumberFormat="1" applyFont="1" applyFill="1" applyBorder="1" applyAlignment="1">
      <alignment horizontal="center"/>
    </xf>
    <xf numFmtId="1" fontId="25" fillId="0" borderId="13" xfId="0" applyNumberFormat="1" applyFont="1" applyFill="1" applyBorder="1" applyAlignment="1">
      <alignment horizontal="center" vertical="center" wrapText="1"/>
    </xf>
    <xf numFmtId="1" fontId="25" fillId="0" borderId="22" xfId="0" applyNumberFormat="1" applyFont="1" applyFill="1" applyBorder="1" applyAlignment="1">
      <alignment horizontal="center" vertical="center" wrapText="1"/>
    </xf>
    <xf numFmtId="1" fontId="25" fillId="0" borderId="14" xfId="0" applyNumberFormat="1" applyFont="1" applyFill="1" applyBorder="1" applyAlignment="1">
      <alignment horizontal="center" vertical="center" wrapText="1"/>
    </xf>
    <xf numFmtId="4" fontId="25" fillId="0" borderId="13" xfId="0" applyNumberFormat="1" applyFont="1" applyFill="1" applyBorder="1" applyAlignment="1" applyProtection="1">
      <alignment horizontal="center" vertical="center" wrapText="1"/>
      <protection/>
    </xf>
    <xf numFmtId="4" fontId="25" fillId="0" borderId="22" xfId="0" applyNumberFormat="1" applyFont="1" applyFill="1" applyBorder="1" applyAlignment="1" applyProtection="1">
      <alignment horizontal="center" vertical="center" wrapText="1"/>
      <protection/>
    </xf>
    <xf numFmtId="49" fontId="25" fillId="0" borderId="21" xfId="0" applyNumberFormat="1" applyFont="1" applyFill="1" applyBorder="1" applyAlignment="1" applyProtection="1">
      <alignment horizontal="center" vertical="center" wrapText="1"/>
      <protection/>
    </xf>
    <xf numFmtId="49" fontId="25" fillId="0" borderId="17" xfId="0" applyNumberFormat="1" applyFont="1" applyFill="1" applyBorder="1" applyAlignment="1">
      <alignment horizontal="center" vertical="center" wrapText="1"/>
    </xf>
    <xf numFmtId="0" fontId="11" fillId="0" borderId="17" xfId="0" applyNumberFormat="1" applyFont="1" applyFill="1" applyBorder="1" applyAlignment="1">
      <alignment horizontal="center" vertical="center" wrapText="1"/>
    </xf>
    <xf numFmtId="0" fontId="11" fillId="0" borderId="12" xfId="0" applyNumberFormat="1" applyFont="1" applyFill="1" applyBorder="1" applyAlignment="1">
      <alignment horizontal="center" vertical="center" wrapText="1"/>
    </xf>
    <xf numFmtId="49" fontId="25" fillId="32" borderId="10" xfId="0" applyNumberFormat="1" applyFont="1" applyFill="1" applyBorder="1" applyAlignment="1" applyProtection="1">
      <alignment horizontal="center" vertical="center" wrapText="1"/>
      <protection/>
    </xf>
    <xf numFmtId="49" fontId="40" fillId="0" borderId="0" xfId="0" applyNumberFormat="1" applyFont="1" applyFill="1" applyBorder="1" applyAlignment="1" applyProtection="1">
      <alignment horizontal="center" vertical="top" wrapText="1"/>
      <protection locked="0"/>
    </xf>
    <xf numFmtId="43" fontId="41" fillId="0" borderId="0" xfId="42" applyFont="1" applyFill="1" applyBorder="1" applyAlignment="1">
      <alignment horizontal="left" vertical="top" wrapText="1"/>
    </xf>
    <xf numFmtId="49" fontId="43" fillId="0" borderId="11" xfId="0" applyNumberFormat="1" applyFont="1" applyFill="1" applyBorder="1" applyAlignment="1">
      <alignment horizontal="right"/>
    </xf>
    <xf numFmtId="49" fontId="40" fillId="0" borderId="10" xfId="0" applyNumberFormat="1" applyFont="1" applyFill="1" applyBorder="1" applyAlignment="1" applyProtection="1">
      <alignment horizontal="center" vertical="center" wrapText="1"/>
      <protection/>
    </xf>
    <xf numFmtId="49" fontId="40" fillId="0" borderId="10" xfId="0" applyNumberFormat="1" applyFont="1" applyFill="1" applyBorder="1" applyAlignment="1">
      <alignment horizontal="center" vertical="center" wrapText="1"/>
    </xf>
    <xf numFmtId="49" fontId="40" fillId="0" borderId="17" xfId="0" applyNumberFormat="1" applyFont="1" applyFill="1" applyBorder="1" applyAlignment="1">
      <alignment horizontal="center" vertical="center" wrapText="1"/>
    </xf>
    <xf numFmtId="49" fontId="40" fillId="0" borderId="13" xfId="0" applyNumberFormat="1" applyFont="1" applyFill="1" applyBorder="1" applyAlignment="1" applyProtection="1">
      <alignment horizontal="center" vertical="center" wrapText="1"/>
      <protection/>
    </xf>
    <xf numFmtId="49" fontId="40" fillId="0" borderId="22" xfId="0" applyNumberFormat="1" applyFont="1" applyFill="1" applyBorder="1" applyAlignment="1" applyProtection="1">
      <alignment horizontal="center" vertical="center" wrapText="1"/>
      <protection/>
    </xf>
    <xf numFmtId="49" fontId="14" fillId="38" borderId="10" xfId="0" applyNumberFormat="1" applyFont="1" applyFill="1" applyBorder="1" applyAlignment="1" applyProtection="1">
      <alignment horizontal="center" vertical="center" wrapText="1"/>
      <protection/>
    </xf>
    <xf numFmtId="1" fontId="40" fillId="0" borderId="13" xfId="0" applyNumberFormat="1" applyFont="1" applyFill="1" applyBorder="1" applyAlignment="1">
      <alignment horizontal="center" vertical="center" wrapText="1"/>
    </xf>
    <xf numFmtId="1" fontId="40" fillId="0" borderId="22" xfId="0" applyNumberFormat="1" applyFont="1" applyFill="1" applyBorder="1" applyAlignment="1">
      <alignment horizontal="center" vertical="center" wrapText="1"/>
    </xf>
    <xf numFmtId="1" fontId="40" fillId="0" borderId="14" xfId="0" applyNumberFormat="1" applyFont="1" applyFill="1" applyBorder="1" applyAlignment="1">
      <alignment horizontal="center" vertical="center" wrapText="1"/>
    </xf>
    <xf numFmtId="49" fontId="40" fillId="0" borderId="17" xfId="0" applyNumberFormat="1" applyFont="1" applyFill="1" applyBorder="1" applyAlignment="1" applyProtection="1">
      <alignment horizontal="center" vertical="center" wrapText="1"/>
      <protection/>
    </xf>
    <xf numFmtId="49" fontId="40" fillId="0" borderId="21" xfId="0" applyNumberFormat="1" applyFont="1" applyFill="1" applyBorder="1" applyAlignment="1" applyProtection="1">
      <alignment horizontal="center" vertical="center" wrapText="1"/>
      <protection/>
    </xf>
    <xf numFmtId="172" fontId="7" fillId="0" borderId="0" xfId="42" applyNumberFormat="1" applyFont="1" applyFill="1" applyAlignment="1" applyProtection="1">
      <alignment horizontal="center" wrapText="1"/>
      <protection locked="0"/>
    </xf>
    <xf numFmtId="0" fontId="1" fillId="0" borderId="0" xfId="0" applyFont="1" applyFill="1" applyAlignment="1">
      <alignment horizontal="center"/>
    </xf>
    <xf numFmtId="49" fontId="10" fillId="0" borderId="11" xfId="0" applyNumberFormat="1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49" fontId="21" fillId="0" borderId="10" xfId="0" applyNumberFormat="1" applyFont="1" applyFill="1" applyBorder="1" applyAlignment="1">
      <alignment horizontal="center" vertical="center" wrapText="1"/>
    </xf>
    <xf numFmtId="49" fontId="21" fillId="0" borderId="13" xfId="0" applyNumberFormat="1" applyFont="1" applyFill="1" applyBorder="1" applyAlignment="1">
      <alignment horizontal="center" vertical="center" wrapText="1"/>
    </xf>
    <xf numFmtId="49" fontId="21" fillId="0" borderId="22" xfId="0" applyNumberFormat="1" applyFont="1" applyFill="1" applyBorder="1" applyAlignment="1">
      <alignment horizontal="center" vertical="center" wrapText="1"/>
    </xf>
    <xf numFmtId="49" fontId="21" fillId="0" borderId="14" xfId="0" applyNumberFormat="1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 applyProtection="1">
      <alignment horizontal="center" vertical="center"/>
      <protection locked="0"/>
    </xf>
    <xf numFmtId="172" fontId="45" fillId="0" borderId="0" xfId="42" applyNumberFormat="1" applyFont="1" applyFill="1" applyBorder="1" applyAlignment="1">
      <alignment horizontal="center" wrapText="1"/>
    </xf>
    <xf numFmtId="172" fontId="48" fillId="0" borderId="0" xfId="42" applyNumberFormat="1" applyFont="1" applyFill="1" applyBorder="1" applyAlignment="1">
      <alignment horizontal="center" wrapText="1"/>
    </xf>
    <xf numFmtId="0" fontId="5" fillId="0" borderId="23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21" fillId="0" borderId="13" xfId="0" applyNumberFormat="1" applyFont="1" applyFill="1" applyBorder="1" applyAlignment="1">
      <alignment horizontal="center" vertical="center" wrapText="1"/>
    </xf>
    <xf numFmtId="0" fontId="21" fillId="0" borderId="22" xfId="0" applyNumberFormat="1" applyFont="1" applyFill="1" applyBorder="1" applyAlignment="1">
      <alignment horizontal="center" vertical="center" wrapText="1"/>
    </xf>
    <xf numFmtId="0" fontId="21" fillId="0" borderId="14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right"/>
    </xf>
    <xf numFmtId="49" fontId="21" fillId="0" borderId="17" xfId="0" applyNumberFormat="1" applyFont="1" applyFill="1" applyBorder="1" applyAlignment="1">
      <alignment horizontal="center" vertical="center" wrapText="1"/>
    </xf>
    <xf numFmtId="49" fontId="21" fillId="0" borderId="12" xfId="0" applyNumberFormat="1" applyFont="1" applyFill="1" applyBorder="1" applyAlignment="1">
      <alignment horizontal="center" vertical="center" wrapText="1"/>
    </xf>
    <xf numFmtId="49" fontId="21" fillId="37" borderId="17" xfId="0" applyNumberFormat="1" applyFont="1" applyFill="1" applyBorder="1" applyAlignment="1" applyProtection="1">
      <alignment horizontal="center" wrapText="1"/>
      <protection locked="0"/>
    </xf>
    <xf numFmtId="49" fontId="21" fillId="37" borderId="12" xfId="0" applyNumberFormat="1" applyFont="1" applyFill="1" applyBorder="1" applyAlignment="1" applyProtection="1">
      <alignment horizontal="center" wrapText="1"/>
      <protection locked="0"/>
    </xf>
    <xf numFmtId="49" fontId="21" fillId="0" borderId="10" xfId="0" applyNumberFormat="1" applyFont="1" applyFill="1" applyBorder="1" applyAlignment="1">
      <alignment horizontal="center" vertical="center" wrapText="1"/>
    </xf>
    <xf numFmtId="49" fontId="21" fillId="0" borderId="13" xfId="0" applyNumberFormat="1" applyFont="1" applyFill="1" applyBorder="1" applyAlignment="1">
      <alignment horizontal="center" vertical="center" wrapText="1"/>
    </xf>
    <xf numFmtId="49" fontId="21" fillId="0" borderId="22" xfId="0" applyNumberFormat="1" applyFont="1" applyFill="1" applyBorder="1" applyAlignment="1">
      <alignment horizontal="center" vertical="center" wrapText="1"/>
    </xf>
    <xf numFmtId="49" fontId="21" fillId="0" borderId="14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 readingOrder="1"/>
    </xf>
    <xf numFmtId="172" fontId="48" fillId="32" borderId="0" xfId="42" applyNumberFormat="1" applyFont="1" applyFill="1" applyBorder="1" applyAlignment="1">
      <alignment horizontal="center"/>
    </xf>
    <xf numFmtId="49" fontId="51" fillId="0" borderId="10" xfId="0" applyNumberFormat="1" applyFont="1" applyFill="1" applyBorder="1" applyAlignment="1">
      <alignment horizontal="center" vertical="center" wrapText="1" readingOrder="1"/>
    </xf>
    <xf numFmtId="49" fontId="6" fillId="0" borderId="0" xfId="0" applyNumberFormat="1" applyFont="1" applyFill="1" applyBorder="1" applyAlignment="1">
      <alignment horizontal="left" vertical="top" wrapText="1"/>
    </xf>
    <xf numFmtId="49" fontId="10" fillId="32" borderId="11" xfId="0" applyNumberFormat="1" applyFont="1" applyFill="1" applyBorder="1" applyAlignment="1">
      <alignment horizontal="right" vertical="top" wrapText="1"/>
    </xf>
    <xf numFmtId="0" fontId="16" fillId="0" borderId="10" xfId="0" applyFont="1" applyBorder="1" applyAlignment="1">
      <alignment horizontal="center" vertical="center" wrapText="1" readingOrder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49" fontId="10" fillId="32" borderId="11" xfId="0" applyNumberFormat="1" applyFont="1" applyFill="1" applyBorder="1" applyAlignment="1">
      <alignment horizontal="right" vertical="top" wrapText="1"/>
    </xf>
    <xf numFmtId="0" fontId="25" fillId="0" borderId="22" xfId="0" applyFont="1" applyBorder="1" applyAlignment="1">
      <alignment horizontal="center" vertical="center" wrapText="1"/>
    </xf>
    <xf numFmtId="172" fontId="48" fillId="0" borderId="0" xfId="42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25" fillId="37" borderId="10" xfId="0" applyFont="1" applyFill="1" applyBorder="1" applyAlignment="1" applyProtection="1">
      <alignment horizontal="center"/>
      <protection locked="0"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19" fillId="0" borderId="0" xfId="0" applyNumberFormat="1" applyFont="1" applyFill="1" applyBorder="1" applyAlignment="1" applyProtection="1">
      <alignment horizontal="center" vertical="top" wrapText="1"/>
      <protection locked="0"/>
    </xf>
    <xf numFmtId="1" fontId="31" fillId="32" borderId="0" xfId="0" applyNumberFormat="1" applyFont="1" applyFill="1" applyBorder="1" applyAlignment="1">
      <alignment horizontal="center"/>
    </xf>
    <xf numFmtId="49" fontId="6" fillId="0" borderId="11" xfId="0" applyNumberFormat="1" applyFont="1" applyBorder="1" applyAlignment="1">
      <alignment horizontal="right"/>
    </xf>
    <xf numFmtId="49" fontId="6" fillId="0" borderId="11" xfId="0" applyNumberFormat="1" applyFont="1" applyBorder="1" applyAlignment="1">
      <alignment horizontal="left"/>
    </xf>
    <xf numFmtId="49" fontId="19" fillId="0" borderId="17" xfId="0" applyNumberFormat="1" applyFont="1" applyFill="1" applyBorder="1" applyAlignment="1">
      <alignment horizontal="center" vertical="center" wrapText="1"/>
    </xf>
    <xf numFmtId="49" fontId="19" fillId="0" borderId="21" xfId="0" applyNumberFormat="1" applyFont="1" applyFill="1" applyBorder="1" applyAlignment="1">
      <alignment horizontal="center" vertical="center" wrapText="1"/>
    </xf>
    <xf numFmtId="49" fontId="19" fillId="0" borderId="12" xfId="0" applyNumberFormat="1" applyFont="1" applyFill="1" applyBorder="1" applyAlignment="1">
      <alignment horizontal="center" vertical="center" wrapText="1"/>
    </xf>
    <xf numFmtId="49" fontId="19" fillId="37" borderId="10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10" xfId="0" applyNumberFormat="1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0" fontId="51" fillId="0" borderId="21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17" xfId="0" applyFont="1" applyFill="1" applyBorder="1" applyAlignment="1">
      <alignment horizontal="center" vertical="center"/>
    </xf>
    <xf numFmtId="0" fontId="51" fillId="0" borderId="21" xfId="0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/>
    </xf>
    <xf numFmtId="0" fontId="51" fillId="0" borderId="24" xfId="0" applyFont="1" applyFill="1" applyBorder="1" applyAlignment="1">
      <alignment horizontal="center" vertical="center" wrapText="1"/>
    </xf>
    <xf numFmtId="0" fontId="51" fillId="0" borderId="19" xfId="0" applyFont="1" applyFill="1" applyBorder="1" applyAlignment="1">
      <alignment horizontal="center" vertical="center" wrapText="1"/>
    </xf>
    <xf numFmtId="0" fontId="51" fillId="0" borderId="25" xfId="0" applyFont="1" applyFill="1" applyBorder="1" applyAlignment="1">
      <alignment horizontal="center" vertical="center" wrapText="1"/>
    </xf>
    <xf numFmtId="0" fontId="51" fillId="0" borderId="20" xfId="0" applyFont="1" applyFill="1" applyBorder="1" applyAlignment="1">
      <alignment horizontal="center" vertical="center" wrapText="1"/>
    </xf>
    <xf numFmtId="0" fontId="51" fillId="0" borderId="23" xfId="0" applyFont="1" applyFill="1" applyBorder="1" applyAlignment="1">
      <alignment horizontal="center" vertical="center" wrapText="1"/>
    </xf>
    <xf numFmtId="0" fontId="51" fillId="0" borderId="16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center"/>
    </xf>
    <xf numFmtId="49" fontId="38" fillId="0" borderId="10" xfId="0" applyNumberFormat="1" applyFont="1" applyFill="1" applyBorder="1" applyAlignment="1">
      <alignment horizontal="center" vertical="center"/>
    </xf>
    <xf numFmtId="0" fontId="37" fillId="37" borderId="17" xfId="0" applyFont="1" applyFill="1" applyBorder="1" applyAlignment="1" applyProtection="1">
      <alignment horizontal="center" wrapText="1"/>
      <protection locked="0"/>
    </xf>
    <xf numFmtId="0" fontId="37" fillId="37" borderId="12" xfId="0" applyFont="1" applyFill="1" applyBorder="1" applyAlignment="1" applyProtection="1">
      <alignment horizontal="center" wrapText="1"/>
      <protection locked="0"/>
    </xf>
    <xf numFmtId="0" fontId="44" fillId="0" borderId="0" xfId="0" applyFont="1" applyAlignment="1" applyProtection="1">
      <alignment horizontal="center" vertical="top" wrapText="1"/>
      <protection locked="0"/>
    </xf>
    <xf numFmtId="0" fontId="51" fillId="0" borderId="13" xfId="0" applyFont="1" applyFill="1" applyBorder="1" applyAlignment="1">
      <alignment horizontal="center" vertical="center" wrapText="1"/>
    </xf>
    <xf numFmtId="0" fontId="51" fillId="0" borderId="22" xfId="0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 wrapText="1"/>
    </xf>
    <xf numFmtId="49" fontId="51" fillId="0" borderId="13" xfId="0" applyNumberFormat="1" applyFont="1" applyFill="1" applyBorder="1" applyAlignment="1">
      <alignment horizontal="center" vertical="center"/>
    </xf>
    <xf numFmtId="49" fontId="51" fillId="0" borderId="22" xfId="0" applyNumberFormat="1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37" borderId="12" xfId="0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" fillId="0" borderId="0" xfId="0" applyNumberFormat="1" applyFont="1" applyAlignment="1" applyProtection="1">
      <alignment horizontal="center" vertical="top" wrapText="1"/>
      <protection locked="0"/>
    </xf>
    <xf numFmtId="0" fontId="24" fillId="0" borderId="11" xfId="0" applyNumberFormat="1" applyFont="1" applyFill="1" applyBorder="1" applyAlignment="1">
      <alignment horizontal="right" wrapText="1"/>
    </xf>
    <xf numFmtId="0" fontId="2" fillId="0" borderId="0" xfId="47" applyFont="1" applyBorder="1" applyAlignment="1">
      <alignment horizontal="center" vertical="center"/>
      <protection/>
    </xf>
    <xf numFmtId="0" fontId="23" fillId="0" borderId="0" xfId="47" applyFont="1" applyBorder="1" applyAlignment="1" applyProtection="1">
      <alignment horizontal="center" vertical="center"/>
      <protection locked="0"/>
    </xf>
    <xf numFmtId="0" fontId="13" fillId="0" borderId="26" xfId="47" applyFont="1" applyBorder="1" applyAlignment="1">
      <alignment horizontal="right"/>
      <protection/>
    </xf>
    <xf numFmtId="0" fontId="2" fillId="0" borderId="26" xfId="47" applyFont="1" applyBorder="1" applyAlignment="1">
      <alignment horizontal="center"/>
      <protection/>
    </xf>
    <xf numFmtId="49" fontId="19" fillId="0" borderId="15" xfId="47" applyNumberFormat="1" applyFont="1" applyFill="1" applyBorder="1" applyAlignment="1" applyProtection="1">
      <alignment horizontal="center" vertical="center" wrapText="1"/>
      <protection/>
    </xf>
    <xf numFmtId="0" fontId="19" fillId="42" borderId="15" xfId="47" applyFont="1" applyFill="1" applyBorder="1" applyAlignment="1">
      <alignment horizontal="center"/>
      <protection/>
    </xf>
    <xf numFmtId="0" fontId="19" fillId="43" borderId="15" xfId="47" applyFont="1" applyFill="1" applyBorder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cel Built-in Normal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2 2" xfId="58"/>
    <cellStyle name="Normal_Sheet1" xfId="59"/>
    <cellStyle name="Note" xfId="60"/>
    <cellStyle name="Output" xfId="61"/>
    <cellStyle name="Percent" xfId="62"/>
    <cellStyle name="Percent 2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HA\AppData\Local\Temp\Xl0000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T"/>
      <sheetName val="01"/>
      <sheetName val="PT01"/>
      <sheetName val="02"/>
      <sheetName val="02 (bỏ)"/>
      <sheetName val="PT02"/>
      <sheetName val="03"/>
      <sheetName val="03 (bỏ)"/>
      <sheetName val="04"/>
      <sheetName val="04 (bỏ)"/>
      <sheetName val="05"/>
      <sheetName val="05 (bỏ)"/>
      <sheetName val="06"/>
      <sheetName val="07"/>
      <sheetName val="08"/>
      <sheetName val="09"/>
      <sheetName val="10"/>
      <sheetName val="11"/>
      <sheetName val="12"/>
      <sheetName val="PLChuaDieuKie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4">
      <selection activeCell="C11" sqref="C11"/>
    </sheetView>
  </sheetViews>
  <sheetFormatPr defaultColWidth="9.140625" defaultRowHeight="12.75"/>
  <cols>
    <col min="1" max="1" width="25.7109375" style="0" customWidth="1"/>
    <col min="2" max="2" width="58.140625" style="0" customWidth="1"/>
    <col min="3" max="3" width="33.00390625" style="0" customWidth="1"/>
  </cols>
  <sheetData>
    <row r="1" spans="1:3" s="6" customFormat="1" ht="57" customHeight="1">
      <c r="A1" s="400" t="s">
        <v>0</v>
      </c>
      <c r="B1" s="400"/>
      <c r="C1" s="164" t="s">
        <v>1</v>
      </c>
    </row>
    <row r="2" spans="1:3" s="6" customFormat="1" ht="74.25" customHeight="1">
      <c r="A2" s="401" t="s">
        <v>2</v>
      </c>
      <c r="B2" s="401"/>
      <c r="C2" s="165" t="s">
        <v>388</v>
      </c>
    </row>
    <row r="3" spans="1:3" s="6" customFormat="1" ht="31.5" customHeight="1">
      <c r="A3" s="402" t="s">
        <v>3</v>
      </c>
      <c r="B3" s="53" t="s">
        <v>4</v>
      </c>
      <c r="C3" s="166" t="s">
        <v>161</v>
      </c>
    </row>
    <row r="4" spans="1:3" s="6" customFormat="1" ht="31.5" customHeight="1">
      <c r="A4" s="402"/>
      <c r="B4" s="53" t="s">
        <v>5</v>
      </c>
      <c r="C4" s="167" t="s">
        <v>393</v>
      </c>
    </row>
    <row r="5" spans="1:3" s="6" customFormat="1" ht="31.5" customHeight="1">
      <c r="A5" s="402"/>
      <c r="B5" s="53" t="s">
        <v>6</v>
      </c>
      <c r="C5" s="166" t="s">
        <v>374</v>
      </c>
    </row>
    <row r="6" spans="1:3" s="6" customFormat="1" ht="31.5" customHeight="1">
      <c r="A6" s="403" t="s">
        <v>7</v>
      </c>
      <c r="B6" s="53" t="s">
        <v>8</v>
      </c>
      <c r="C6" s="166" t="s">
        <v>375</v>
      </c>
    </row>
    <row r="7" spans="1:3" s="6" customFormat="1" ht="31.5" customHeight="1">
      <c r="A7" s="403"/>
      <c r="B7" s="53" t="s">
        <v>5</v>
      </c>
      <c r="C7" s="166" t="s">
        <v>394</v>
      </c>
    </row>
    <row r="8" spans="1:3" s="6" customFormat="1" ht="31.5" customHeight="1">
      <c r="A8" s="398" t="s">
        <v>9</v>
      </c>
      <c r="B8" s="398"/>
      <c r="C8" s="166" t="s">
        <v>395</v>
      </c>
    </row>
    <row r="9" spans="1:3" s="6" customFormat="1" ht="31.5" customHeight="1">
      <c r="A9" s="399" t="s">
        <v>10</v>
      </c>
      <c r="B9" s="399"/>
      <c r="C9" s="399"/>
    </row>
  </sheetData>
  <sheetProtection/>
  <mergeCells count="6">
    <mergeCell ref="A8:B8"/>
    <mergeCell ref="A9:C9"/>
    <mergeCell ref="A1:B1"/>
    <mergeCell ref="A2:B2"/>
    <mergeCell ref="A3:A5"/>
    <mergeCell ref="A6:A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0"/>
  </sheetPr>
  <dimension ref="A1:U32"/>
  <sheetViews>
    <sheetView zoomScalePageLayoutView="0" workbookViewId="0" topLeftCell="A19">
      <selection activeCell="C11" sqref="C11"/>
    </sheetView>
  </sheetViews>
  <sheetFormatPr defaultColWidth="9.140625" defaultRowHeight="12.75"/>
  <cols>
    <col min="1" max="1" width="7.421875" style="0" customWidth="1"/>
    <col min="2" max="2" width="37.57421875" style="0" customWidth="1"/>
    <col min="3" max="3" width="13.7109375" style="0" customWidth="1"/>
    <col min="4" max="4" width="13.8515625" style="0" customWidth="1"/>
    <col min="5" max="5" width="12.7109375" style="0" customWidth="1"/>
    <col min="6" max="6" width="14.421875" style="0" customWidth="1"/>
    <col min="7" max="7" width="11.8515625" style="0" customWidth="1"/>
    <col min="8" max="9" width="11.28125" style="0" customWidth="1"/>
    <col min="10" max="10" width="11.57421875" style="0" customWidth="1"/>
  </cols>
  <sheetData>
    <row r="1" spans="1:10" s="83" customFormat="1" ht="57.75" customHeight="1">
      <c r="A1" s="440" t="s">
        <v>241</v>
      </c>
      <c r="B1" s="440"/>
      <c r="C1" s="419" t="s">
        <v>382</v>
      </c>
      <c r="D1" s="419"/>
      <c r="E1" s="419"/>
      <c r="F1" s="419"/>
      <c r="G1" s="419"/>
      <c r="H1" s="419"/>
      <c r="I1" s="442" t="str">
        <f>'Thông tin'!C2</f>
        <v>Đơn vị  báo cáo: CỤC THADS TỈNH SƠN LA
Đơn vị nhận báo cáo: TỔNG CỤC THADS</v>
      </c>
      <c r="J1" s="442"/>
    </row>
    <row r="2" spans="1:10" s="83" customFormat="1" ht="21" customHeight="1">
      <c r="A2" s="147"/>
      <c r="B2" s="147"/>
      <c r="C2" s="145"/>
      <c r="D2" s="509" t="str">
        <f>'Thông tin'!C8</f>
        <v> 06 tháng / năm 2020</v>
      </c>
      <c r="E2" s="509"/>
      <c r="F2" s="509"/>
      <c r="G2" s="509"/>
      <c r="H2" s="145"/>
      <c r="I2" s="148"/>
      <c r="J2" s="148"/>
    </row>
    <row r="3" spans="1:10" s="30" customFormat="1" ht="14.25" customHeight="1">
      <c r="A3" s="76"/>
      <c r="B3" s="77"/>
      <c r="C3" s="88"/>
      <c r="D3" s="89"/>
      <c r="E3" s="90"/>
      <c r="F3" s="90"/>
      <c r="G3" s="80"/>
      <c r="H3" s="91"/>
      <c r="I3" s="522" t="s">
        <v>242</v>
      </c>
      <c r="J3" s="522"/>
    </row>
    <row r="4" spans="1:10" s="24" customFormat="1" ht="20.25" customHeight="1">
      <c r="A4" s="528" t="s">
        <v>13</v>
      </c>
      <c r="B4" s="528" t="s">
        <v>14</v>
      </c>
      <c r="C4" s="528" t="s">
        <v>243</v>
      </c>
      <c r="D4" s="527" t="s">
        <v>17</v>
      </c>
      <c r="E4" s="527"/>
      <c r="F4" s="527" t="s">
        <v>244</v>
      </c>
      <c r="G4" s="527" t="s">
        <v>17</v>
      </c>
      <c r="H4" s="527"/>
      <c r="I4" s="527"/>
      <c r="J4" s="527"/>
    </row>
    <row r="5" spans="1:10" s="24" customFormat="1" ht="20.25" customHeight="1">
      <c r="A5" s="529"/>
      <c r="B5" s="529"/>
      <c r="C5" s="529"/>
      <c r="D5" s="527" t="s">
        <v>245</v>
      </c>
      <c r="E5" s="527" t="s">
        <v>246</v>
      </c>
      <c r="F5" s="527"/>
      <c r="G5" s="527" t="s">
        <v>247</v>
      </c>
      <c r="H5" s="527" t="s">
        <v>248</v>
      </c>
      <c r="I5" s="527" t="s">
        <v>249</v>
      </c>
      <c r="J5" s="527" t="s">
        <v>250</v>
      </c>
    </row>
    <row r="6" spans="1:10" s="24" customFormat="1" ht="20.25" customHeight="1">
      <c r="A6" s="529"/>
      <c r="B6" s="529"/>
      <c r="C6" s="529"/>
      <c r="D6" s="527"/>
      <c r="E6" s="527"/>
      <c r="F6" s="527"/>
      <c r="G6" s="527"/>
      <c r="H6" s="527"/>
      <c r="I6" s="527"/>
      <c r="J6" s="527"/>
    </row>
    <row r="7" spans="1:10" s="24" customFormat="1" ht="20.25" customHeight="1">
      <c r="A7" s="529"/>
      <c r="B7" s="529"/>
      <c r="C7" s="529"/>
      <c r="D7" s="527"/>
      <c r="E7" s="527"/>
      <c r="F7" s="527"/>
      <c r="G7" s="527"/>
      <c r="H7" s="527"/>
      <c r="I7" s="527"/>
      <c r="J7" s="527"/>
    </row>
    <row r="8" spans="1:10" s="92" customFormat="1" ht="36.75" customHeight="1">
      <c r="A8" s="530"/>
      <c r="B8" s="530"/>
      <c r="C8" s="529"/>
      <c r="D8" s="527"/>
      <c r="E8" s="527"/>
      <c r="F8" s="527"/>
      <c r="G8" s="527"/>
      <c r="H8" s="527"/>
      <c r="I8" s="527"/>
      <c r="J8" s="527"/>
    </row>
    <row r="9" spans="1:10" s="30" customFormat="1" ht="15.75" customHeight="1">
      <c r="A9" s="523" t="s">
        <v>35</v>
      </c>
      <c r="B9" s="524"/>
      <c r="C9" s="93">
        <v>1</v>
      </c>
      <c r="D9" s="93" t="s">
        <v>37</v>
      </c>
      <c r="E9" s="93" t="s">
        <v>38</v>
      </c>
      <c r="F9" s="93" t="s">
        <v>39</v>
      </c>
      <c r="G9" s="93" t="s">
        <v>40</v>
      </c>
      <c r="H9" s="93" t="s">
        <v>41</v>
      </c>
      <c r="I9" s="93" t="s">
        <v>42</v>
      </c>
      <c r="J9" s="93" t="s">
        <v>43</v>
      </c>
    </row>
    <row r="10" spans="1:10" s="297" customFormat="1" ht="15" customHeight="1">
      <c r="A10" s="525" t="s">
        <v>55</v>
      </c>
      <c r="B10" s="526"/>
      <c r="C10" s="296">
        <f aca="true" t="shared" si="0" ref="C10:J10">C11+C12</f>
        <v>18</v>
      </c>
      <c r="D10" s="296">
        <f t="shared" si="0"/>
        <v>15</v>
      </c>
      <c r="E10" s="296">
        <f t="shared" si="0"/>
        <v>3</v>
      </c>
      <c r="F10" s="296">
        <f t="shared" si="0"/>
        <v>18</v>
      </c>
      <c r="G10" s="296">
        <f t="shared" si="0"/>
        <v>2</v>
      </c>
      <c r="H10" s="296">
        <f t="shared" si="0"/>
        <v>13</v>
      </c>
      <c r="I10" s="296">
        <f t="shared" si="0"/>
        <v>1</v>
      </c>
      <c r="J10" s="296">
        <f t="shared" si="0"/>
        <v>2</v>
      </c>
    </row>
    <row r="11" spans="1:10" ht="15" customHeight="1">
      <c r="A11" s="86" t="s">
        <v>56</v>
      </c>
      <c r="B11" s="87" t="s">
        <v>154</v>
      </c>
      <c r="C11" s="79">
        <f>D11+E11</f>
        <v>0</v>
      </c>
      <c r="D11" s="79"/>
      <c r="E11" s="79"/>
      <c r="F11" s="79">
        <f>G11+H11+I11+J11</f>
        <v>0</v>
      </c>
      <c r="G11" s="79"/>
      <c r="H11" s="79"/>
      <c r="I11" s="79"/>
      <c r="J11" s="79"/>
    </row>
    <row r="12" spans="1:10" s="295" customFormat="1" ht="15" customHeight="1">
      <c r="A12" s="287" t="s">
        <v>71</v>
      </c>
      <c r="B12" s="290" t="s">
        <v>153</v>
      </c>
      <c r="C12" s="294">
        <f>SUM(C13:C24)</f>
        <v>18</v>
      </c>
      <c r="D12" s="294">
        <f aca="true" t="shared" si="1" ref="D12:J12">SUM(D13:D24)</f>
        <v>15</v>
      </c>
      <c r="E12" s="294">
        <f t="shared" si="1"/>
        <v>3</v>
      </c>
      <c r="F12" s="294">
        <f t="shared" si="1"/>
        <v>18</v>
      </c>
      <c r="G12" s="294">
        <f t="shared" si="1"/>
        <v>2</v>
      </c>
      <c r="H12" s="294">
        <f t="shared" si="1"/>
        <v>13</v>
      </c>
      <c r="I12" s="294">
        <f t="shared" si="1"/>
        <v>1</v>
      </c>
      <c r="J12" s="294">
        <f t="shared" si="1"/>
        <v>2</v>
      </c>
    </row>
    <row r="13" spans="1:10" ht="15" customHeight="1">
      <c r="A13" s="86" t="s">
        <v>36</v>
      </c>
      <c r="B13" s="87" t="s">
        <v>229</v>
      </c>
      <c r="C13" s="79">
        <f>D13+E13</f>
        <v>8</v>
      </c>
      <c r="D13" s="79">
        <v>7</v>
      </c>
      <c r="E13" s="79">
        <v>1</v>
      </c>
      <c r="F13" s="79">
        <f>G13+H13+I13+J13</f>
        <v>8</v>
      </c>
      <c r="G13" s="79">
        <v>2</v>
      </c>
      <c r="H13" s="79">
        <v>3</v>
      </c>
      <c r="I13" s="79">
        <v>1</v>
      </c>
      <c r="J13" s="79">
        <v>2</v>
      </c>
    </row>
    <row r="14" spans="1:10" ht="15" customHeight="1">
      <c r="A14" s="86" t="s">
        <v>37</v>
      </c>
      <c r="B14" s="87" t="s">
        <v>230</v>
      </c>
      <c r="C14" s="79">
        <f aca="true" t="shared" si="2" ref="C14:C24">D14+E14</f>
        <v>5</v>
      </c>
      <c r="D14" s="94">
        <v>5</v>
      </c>
      <c r="E14" s="94"/>
      <c r="F14" s="322">
        <f>G14+H14+I14+J14</f>
        <v>5</v>
      </c>
      <c r="G14" s="94"/>
      <c r="H14" s="94">
        <v>5</v>
      </c>
      <c r="I14" s="94"/>
      <c r="J14" s="204"/>
    </row>
    <row r="15" spans="1:10" ht="15" customHeight="1">
      <c r="A15" s="86" t="s">
        <v>38</v>
      </c>
      <c r="B15" s="87" t="s">
        <v>231</v>
      </c>
      <c r="C15" s="79">
        <f t="shared" si="2"/>
        <v>1</v>
      </c>
      <c r="D15" s="79"/>
      <c r="E15" s="79">
        <v>1</v>
      </c>
      <c r="F15" s="79">
        <f>G15+H15+I15+J15</f>
        <v>1</v>
      </c>
      <c r="G15" s="79"/>
      <c r="H15" s="79">
        <v>1</v>
      </c>
      <c r="I15" s="79"/>
      <c r="J15" s="79"/>
    </row>
    <row r="16" spans="1:10" ht="15" customHeight="1">
      <c r="A16" s="86" t="s">
        <v>39</v>
      </c>
      <c r="B16" s="87" t="s">
        <v>232</v>
      </c>
      <c r="C16" s="79">
        <f t="shared" si="2"/>
        <v>0</v>
      </c>
      <c r="D16" s="79"/>
      <c r="E16" s="79"/>
      <c r="F16" s="79">
        <f aca="true" t="shared" si="3" ref="F16:F24">G16+H16+I16+J16</f>
        <v>0</v>
      </c>
      <c r="G16" s="79"/>
      <c r="H16" s="79"/>
      <c r="I16" s="79"/>
      <c r="J16" s="79"/>
    </row>
    <row r="17" spans="1:10" ht="15" customHeight="1">
      <c r="A17" s="86" t="s">
        <v>40</v>
      </c>
      <c r="B17" s="87" t="s">
        <v>233</v>
      </c>
      <c r="C17" s="79">
        <f t="shared" si="2"/>
        <v>0</v>
      </c>
      <c r="D17" s="79"/>
      <c r="E17" s="79"/>
      <c r="F17" s="79">
        <f t="shared" si="3"/>
        <v>0</v>
      </c>
      <c r="G17" s="79"/>
      <c r="H17" s="79"/>
      <c r="I17" s="79"/>
      <c r="J17" s="79"/>
    </row>
    <row r="18" spans="1:10" ht="15" customHeight="1">
      <c r="A18" s="86" t="s">
        <v>41</v>
      </c>
      <c r="B18" s="87" t="s">
        <v>234</v>
      </c>
      <c r="C18" s="79">
        <f t="shared" si="2"/>
        <v>0</v>
      </c>
      <c r="D18" s="79"/>
      <c r="E18" s="79"/>
      <c r="F18" s="79">
        <f t="shared" si="3"/>
        <v>0</v>
      </c>
      <c r="G18" s="79"/>
      <c r="H18" s="79"/>
      <c r="I18" s="79"/>
      <c r="J18" s="79"/>
    </row>
    <row r="19" spans="1:10" ht="15" customHeight="1">
      <c r="A19" s="86" t="s">
        <v>42</v>
      </c>
      <c r="B19" s="87" t="s">
        <v>235</v>
      </c>
      <c r="C19" s="322">
        <f>D19+E19</f>
        <v>3</v>
      </c>
      <c r="D19" s="94">
        <v>3</v>
      </c>
      <c r="E19" s="94"/>
      <c r="F19" s="79">
        <f t="shared" si="3"/>
        <v>3</v>
      </c>
      <c r="G19" s="94"/>
      <c r="H19" s="94">
        <v>3</v>
      </c>
      <c r="I19" s="94"/>
      <c r="J19" s="204"/>
    </row>
    <row r="20" spans="1:10" ht="15" customHeight="1">
      <c r="A20" s="86" t="s">
        <v>43</v>
      </c>
      <c r="B20" s="87" t="s">
        <v>236</v>
      </c>
      <c r="C20" s="79">
        <f t="shared" si="2"/>
        <v>0</v>
      </c>
      <c r="D20" s="79"/>
      <c r="E20" s="79"/>
      <c r="F20" s="79">
        <f t="shared" si="3"/>
        <v>0</v>
      </c>
      <c r="G20" s="79"/>
      <c r="H20" s="79"/>
      <c r="I20" s="79"/>
      <c r="J20" s="79"/>
    </row>
    <row r="21" spans="1:10" ht="15" customHeight="1">
      <c r="A21" s="86" t="s">
        <v>44</v>
      </c>
      <c r="B21" s="87" t="s">
        <v>237</v>
      </c>
      <c r="C21" s="79">
        <f t="shared" si="2"/>
        <v>1</v>
      </c>
      <c r="D21" s="79"/>
      <c r="E21" s="79">
        <v>1</v>
      </c>
      <c r="F21" s="79">
        <f t="shared" si="3"/>
        <v>1</v>
      </c>
      <c r="G21" s="79"/>
      <c r="H21" s="79">
        <v>1</v>
      </c>
      <c r="I21" s="79"/>
      <c r="J21" s="79"/>
    </row>
    <row r="22" spans="1:10" ht="15" customHeight="1">
      <c r="A22" s="86" t="s">
        <v>45</v>
      </c>
      <c r="B22" s="87" t="s">
        <v>238</v>
      </c>
      <c r="C22" s="79">
        <f t="shared" si="2"/>
        <v>0</v>
      </c>
      <c r="D22" s="79"/>
      <c r="E22" s="79"/>
      <c r="F22" s="79">
        <f t="shared" si="3"/>
        <v>0</v>
      </c>
      <c r="G22" s="79"/>
      <c r="H22" s="79"/>
      <c r="I22" s="79"/>
      <c r="J22" s="79"/>
    </row>
    <row r="23" spans="1:10" ht="15" customHeight="1">
      <c r="A23" s="86" t="s">
        <v>46</v>
      </c>
      <c r="B23" s="87" t="s">
        <v>239</v>
      </c>
      <c r="C23" s="79">
        <f t="shared" si="2"/>
        <v>0</v>
      </c>
      <c r="D23" s="79"/>
      <c r="E23" s="79"/>
      <c r="F23" s="79">
        <f t="shared" si="3"/>
        <v>0</v>
      </c>
      <c r="G23" s="79"/>
      <c r="H23" s="79"/>
      <c r="I23" s="79"/>
      <c r="J23" s="79"/>
    </row>
    <row r="24" spans="1:10" ht="15" customHeight="1">
      <c r="A24" s="86" t="s">
        <v>47</v>
      </c>
      <c r="B24" s="87" t="s">
        <v>240</v>
      </c>
      <c r="C24" s="79">
        <f t="shared" si="2"/>
        <v>0</v>
      </c>
      <c r="D24" s="79"/>
      <c r="E24" s="79"/>
      <c r="F24" s="79">
        <f t="shared" si="3"/>
        <v>0</v>
      </c>
      <c r="G24" s="79"/>
      <c r="H24" s="79"/>
      <c r="I24" s="79"/>
      <c r="J24" s="79"/>
    </row>
    <row r="25" spans="1:10" ht="12.75">
      <c r="A25" s="170"/>
      <c r="B25" s="170"/>
      <c r="C25" s="170"/>
      <c r="D25" s="170"/>
      <c r="E25" s="170"/>
      <c r="F25" s="170"/>
      <c r="G25" s="170"/>
      <c r="H25" s="170"/>
      <c r="I25" s="170"/>
      <c r="J25" s="170"/>
    </row>
    <row r="26" spans="1:9" ht="18.75">
      <c r="A26" s="515"/>
      <c r="B26" s="515"/>
      <c r="C26" s="515"/>
      <c r="D26" s="171"/>
      <c r="E26" s="173"/>
      <c r="F26" s="516" t="str">
        <f>'Thông tin'!C4</f>
        <v>Sơn La, ngày 31 tháng 3  năm 2020</v>
      </c>
      <c r="G26" s="516"/>
      <c r="H26" s="516"/>
      <c r="I26" s="516"/>
    </row>
    <row r="27" spans="2:21" s="397" customFormat="1" ht="13.5" customHeight="1">
      <c r="B27" s="409" t="s">
        <v>73</v>
      </c>
      <c r="C27" s="409"/>
      <c r="D27" s="409"/>
      <c r="E27" s="409"/>
      <c r="N27" s="410"/>
      <c r="O27" s="410"/>
      <c r="P27" s="410"/>
      <c r="Q27" s="410"/>
      <c r="R27" s="410"/>
      <c r="S27" s="410"/>
      <c r="T27" s="410"/>
      <c r="U27" s="410"/>
    </row>
    <row r="28" s="397" customFormat="1" ht="16.5" customHeight="1"/>
    <row r="29" s="397" customFormat="1" ht="16.5" customHeight="1"/>
    <row r="30" s="397" customFormat="1" ht="12.75"/>
    <row r="31" spans="2:5" s="397" customFormat="1" ht="12.75">
      <c r="B31" s="410" t="s">
        <v>375</v>
      </c>
      <c r="C31" s="410"/>
      <c r="D31" s="410"/>
      <c r="E31" s="410"/>
    </row>
    <row r="32" spans="2:20" s="397" customFormat="1" ht="12.75">
      <c r="B32" s="410" t="s">
        <v>414</v>
      </c>
      <c r="C32" s="410"/>
      <c r="D32" s="410"/>
      <c r="E32" s="410"/>
      <c r="O32" s="410"/>
      <c r="P32" s="410"/>
      <c r="Q32" s="410"/>
      <c r="R32" s="410"/>
      <c r="S32" s="410"/>
      <c r="T32" s="410"/>
    </row>
  </sheetData>
  <sheetProtection/>
  <mergeCells count="26">
    <mergeCell ref="O32:T32"/>
    <mergeCell ref="A26:C26"/>
    <mergeCell ref="F26:I26"/>
    <mergeCell ref="B27:E27"/>
    <mergeCell ref="B31:E31"/>
    <mergeCell ref="B32:E32"/>
    <mergeCell ref="N27:U27"/>
    <mergeCell ref="A10:B10"/>
    <mergeCell ref="G4:J4"/>
    <mergeCell ref="B4:B8"/>
    <mergeCell ref="A4:A8"/>
    <mergeCell ref="J5:J8"/>
    <mergeCell ref="F4:F8"/>
    <mergeCell ref="D5:D8"/>
    <mergeCell ref="G5:G8"/>
    <mergeCell ref="H5:H8"/>
    <mergeCell ref="I5:I8"/>
    <mergeCell ref="A1:B1"/>
    <mergeCell ref="C1:H1"/>
    <mergeCell ref="I1:J1"/>
    <mergeCell ref="I3:J3"/>
    <mergeCell ref="D2:G2"/>
    <mergeCell ref="A9:B9"/>
    <mergeCell ref="C4:C8"/>
    <mergeCell ref="D4:E4"/>
    <mergeCell ref="E5:E8"/>
  </mergeCells>
  <printOptions/>
  <pageMargins left="0.23" right="0.17" top="0.27" bottom="0.21" header="0.16" footer="0.16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9"/>
  </sheetPr>
  <dimension ref="A1:AB59"/>
  <sheetViews>
    <sheetView zoomScalePageLayoutView="0" workbookViewId="0" topLeftCell="A46">
      <selection activeCell="C11" sqref="C11"/>
    </sheetView>
  </sheetViews>
  <sheetFormatPr defaultColWidth="9.140625" defaultRowHeight="12.75"/>
  <cols>
    <col min="1" max="1" width="5.140625" style="107" customWidth="1"/>
    <col min="2" max="2" width="18.28125" style="0" customWidth="1"/>
    <col min="3" max="23" width="5.8515625" style="0" customWidth="1"/>
  </cols>
  <sheetData>
    <row r="1" spans="1:23" s="83" customFormat="1" ht="54.75" customHeight="1">
      <c r="A1" s="534" t="s">
        <v>251</v>
      </c>
      <c r="B1" s="534"/>
      <c r="C1" s="534"/>
      <c r="D1" s="534"/>
      <c r="E1" s="534"/>
      <c r="F1" s="419" t="s">
        <v>383</v>
      </c>
      <c r="G1" s="419"/>
      <c r="H1" s="419"/>
      <c r="I1" s="419"/>
      <c r="J1" s="419"/>
      <c r="K1" s="419"/>
      <c r="L1" s="419"/>
      <c r="M1" s="419"/>
      <c r="N1" s="419"/>
      <c r="O1" s="419"/>
      <c r="P1" s="419"/>
      <c r="Q1" s="419"/>
      <c r="R1" s="442" t="str">
        <f>'Thông tin'!C2</f>
        <v>Đơn vị  báo cáo: CỤC THADS TỈNH SƠN LA
Đơn vị nhận báo cáo: TỔNG CỤC THADS</v>
      </c>
      <c r="S1" s="442"/>
      <c r="T1" s="442"/>
      <c r="U1" s="442"/>
      <c r="V1" s="442"/>
      <c r="W1" s="442"/>
    </row>
    <row r="2" spans="1:23" s="83" customFormat="1" ht="17.25" customHeight="1">
      <c r="A2" s="81"/>
      <c r="B2" s="81"/>
      <c r="C2" s="81"/>
      <c r="D2" s="81"/>
      <c r="E2" s="81"/>
      <c r="F2" s="145"/>
      <c r="G2" s="145"/>
      <c r="H2" s="145"/>
      <c r="I2" s="509" t="str">
        <f>'Thông tin'!C8</f>
        <v> 06 tháng / năm 2020</v>
      </c>
      <c r="J2" s="509"/>
      <c r="K2" s="509"/>
      <c r="L2" s="509"/>
      <c r="M2" s="509"/>
      <c r="N2" s="509"/>
      <c r="O2" s="145"/>
      <c r="P2" s="145"/>
      <c r="Q2" s="145"/>
      <c r="R2" s="148"/>
      <c r="S2" s="148"/>
      <c r="T2" s="148"/>
      <c r="U2" s="148"/>
      <c r="V2" s="148"/>
      <c r="W2" s="148"/>
    </row>
    <row r="3" spans="1:23" s="30" customFormat="1" ht="15" customHeight="1">
      <c r="A3" s="104"/>
      <c r="B3" s="95"/>
      <c r="C3" s="95"/>
      <c r="D3" s="95"/>
      <c r="E3" s="96"/>
      <c r="F3" s="96"/>
      <c r="G3" s="97"/>
      <c r="H3" s="97"/>
      <c r="I3" s="97"/>
      <c r="J3" s="97"/>
      <c r="K3" s="97"/>
      <c r="L3" s="194"/>
      <c r="M3" s="194"/>
      <c r="N3" s="195"/>
      <c r="O3" s="97"/>
      <c r="P3" s="97"/>
      <c r="Q3" s="96"/>
      <c r="R3" s="535" t="s">
        <v>252</v>
      </c>
      <c r="S3" s="535"/>
      <c r="T3" s="535"/>
      <c r="U3" s="535"/>
      <c r="V3" s="535"/>
      <c r="W3" s="535"/>
    </row>
    <row r="4" spans="1:23" s="337" customFormat="1" ht="16.5" customHeight="1">
      <c r="A4" s="531" t="s">
        <v>13</v>
      </c>
      <c r="B4" s="531" t="s">
        <v>253</v>
      </c>
      <c r="C4" s="531" t="s">
        <v>254</v>
      </c>
      <c r="D4" s="531" t="s">
        <v>255</v>
      </c>
      <c r="E4" s="531" t="s">
        <v>256</v>
      </c>
      <c r="F4" s="531"/>
      <c r="G4" s="531"/>
      <c r="H4" s="531"/>
      <c r="I4" s="531"/>
      <c r="J4" s="531"/>
      <c r="K4" s="531"/>
      <c r="L4" s="531"/>
      <c r="M4" s="531"/>
      <c r="N4" s="531"/>
      <c r="O4" s="531"/>
      <c r="P4" s="531"/>
      <c r="Q4" s="531"/>
      <c r="R4" s="531" t="s">
        <v>257</v>
      </c>
      <c r="S4" s="531"/>
      <c r="T4" s="531"/>
      <c r="U4" s="531"/>
      <c r="V4" s="531"/>
      <c r="W4" s="531"/>
    </row>
    <row r="5" spans="1:23" s="337" customFormat="1" ht="16.5" customHeight="1">
      <c r="A5" s="531"/>
      <c r="B5" s="531"/>
      <c r="C5" s="531"/>
      <c r="D5" s="531"/>
      <c r="E5" s="531" t="s">
        <v>258</v>
      </c>
      <c r="F5" s="531"/>
      <c r="G5" s="531"/>
      <c r="H5" s="531" t="s">
        <v>259</v>
      </c>
      <c r="I5" s="531"/>
      <c r="J5" s="531"/>
      <c r="K5" s="531"/>
      <c r="L5" s="531"/>
      <c r="M5" s="531"/>
      <c r="N5" s="531"/>
      <c r="O5" s="531"/>
      <c r="P5" s="531"/>
      <c r="Q5" s="531"/>
      <c r="R5" s="531" t="s">
        <v>55</v>
      </c>
      <c r="S5" s="531" t="s">
        <v>17</v>
      </c>
      <c r="T5" s="531"/>
      <c r="U5" s="531"/>
      <c r="V5" s="531"/>
      <c r="W5" s="531"/>
    </row>
    <row r="6" spans="1:23" s="337" customFormat="1" ht="16.5" customHeight="1">
      <c r="A6" s="531"/>
      <c r="B6" s="531"/>
      <c r="C6" s="531"/>
      <c r="D6" s="531"/>
      <c r="E6" s="531"/>
      <c r="F6" s="531"/>
      <c r="G6" s="531"/>
      <c r="H6" s="533" t="s">
        <v>260</v>
      </c>
      <c r="I6" s="531" t="s">
        <v>17</v>
      </c>
      <c r="J6" s="531"/>
      <c r="K6" s="531"/>
      <c r="L6" s="531"/>
      <c r="M6" s="531"/>
      <c r="N6" s="531"/>
      <c r="O6" s="531"/>
      <c r="P6" s="531"/>
      <c r="Q6" s="531" t="s">
        <v>261</v>
      </c>
      <c r="R6" s="531"/>
      <c r="S6" s="531" t="s">
        <v>262</v>
      </c>
      <c r="T6" s="531" t="s">
        <v>263</v>
      </c>
      <c r="U6" s="531" t="s">
        <v>264</v>
      </c>
      <c r="V6" s="531" t="s">
        <v>265</v>
      </c>
      <c r="W6" s="531" t="s">
        <v>266</v>
      </c>
    </row>
    <row r="7" spans="1:23" s="337" customFormat="1" ht="16.5" customHeight="1">
      <c r="A7" s="531"/>
      <c r="B7" s="531"/>
      <c r="C7" s="531"/>
      <c r="D7" s="531"/>
      <c r="E7" s="531" t="s">
        <v>55</v>
      </c>
      <c r="F7" s="531" t="s">
        <v>17</v>
      </c>
      <c r="G7" s="531"/>
      <c r="H7" s="533"/>
      <c r="I7" s="531" t="s">
        <v>267</v>
      </c>
      <c r="J7" s="531"/>
      <c r="K7" s="531"/>
      <c r="L7" s="531" t="s">
        <v>268</v>
      </c>
      <c r="M7" s="531"/>
      <c r="N7" s="531"/>
      <c r="O7" s="531" t="s">
        <v>269</v>
      </c>
      <c r="P7" s="531" t="s">
        <v>270</v>
      </c>
      <c r="Q7" s="531"/>
      <c r="R7" s="531"/>
      <c r="S7" s="536"/>
      <c r="T7" s="531"/>
      <c r="U7" s="531"/>
      <c r="V7" s="531"/>
      <c r="W7" s="531"/>
    </row>
    <row r="8" spans="1:23" s="337" customFormat="1" ht="82.5" customHeight="1">
      <c r="A8" s="531"/>
      <c r="B8" s="531"/>
      <c r="C8" s="531"/>
      <c r="D8" s="531"/>
      <c r="E8" s="531"/>
      <c r="F8" s="336" t="s">
        <v>271</v>
      </c>
      <c r="G8" s="336" t="s">
        <v>272</v>
      </c>
      <c r="H8" s="533"/>
      <c r="I8" s="336" t="s">
        <v>273</v>
      </c>
      <c r="J8" s="336" t="s">
        <v>274</v>
      </c>
      <c r="K8" s="336" t="s">
        <v>275</v>
      </c>
      <c r="L8" s="336" t="s">
        <v>276</v>
      </c>
      <c r="M8" s="336" t="s">
        <v>277</v>
      </c>
      <c r="N8" s="336" t="s">
        <v>278</v>
      </c>
      <c r="O8" s="531"/>
      <c r="P8" s="531"/>
      <c r="Q8" s="531"/>
      <c r="R8" s="531"/>
      <c r="S8" s="536"/>
      <c r="T8" s="531"/>
      <c r="U8" s="531"/>
      <c r="V8" s="531"/>
      <c r="W8" s="531"/>
    </row>
    <row r="9" spans="1:28" s="30" customFormat="1" ht="19.5" customHeight="1">
      <c r="A9" s="105"/>
      <c r="B9" s="103" t="s">
        <v>279</v>
      </c>
      <c r="C9" s="98">
        <v>1</v>
      </c>
      <c r="D9" s="99">
        <v>2</v>
      </c>
      <c r="E9" s="98">
        <v>3</v>
      </c>
      <c r="F9" s="99">
        <v>4</v>
      </c>
      <c r="G9" s="98">
        <v>5</v>
      </c>
      <c r="H9" s="99">
        <v>6</v>
      </c>
      <c r="I9" s="98">
        <v>7</v>
      </c>
      <c r="J9" s="99">
        <v>8</v>
      </c>
      <c r="K9" s="98">
        <v>9</v>
      </c>
      <c r="L9" s="99">
        <v>10</v>
      </c>
      <c r="M9" s="98">
        <v>11</v>
      </c>
      <c r="N9" s="99">
        <v>12</v>
      </c>
      <c r="O9" s="98">
        <v>13</v>
      </c>
      <c r="P9" s="99">
        <v>14</v>
      </c>
      <c r="Q9" s="98">
        <v>15</v>
      </c>
      <c r="R9" s="99">
        <v>16</v>
      </c>
      <c r="S9" s="98">
        <v>17</v>
      </c>
      <c r="T9" s="99">
        <v>18</v>
      </c>
      <c r="U9" s="98">
        <v>19</v>
      </c>
      <c r="V9" s="99">
        <v>20</v>
      </c>
      <c r="W9" s="98">
        <v>21</v>
      </c>
      <c r="X9" s="100"/>
      <c r="Y9" s="100"/>
      <c r="Z9" s="100"/>
      <c r="AA9" s="100"/>
      <c r="AB9" s="100"/>
    </row>
    <row r="10" spans="1:28" s="327" customFormat="1" ht="19.5" customHeight="1">
      <c r="A10" s="323" t="s">
        <v>56</v>
      </c>
      <c r="B10" s="324" t="s">
        <v>280</v>
      </c>
      <c r="C10" s="325">
        <f>C13+C17+C20+C23+C26+C29+C32+C35+C38+C41+C44+C47+C50</f>
        <v>14</v>
      </c>
      <c r="D10" s="325">
        <f>D13+D17+D20+D23+D26+D29+D32+D35+D38+D41+D44+D47+D50</f>
        <v>4</v>
      </c>
      <c r="E10" s="325">
        <f aca="true" t="shared" si="0" ref="E10:W10">E13+E17+E20+E23+E26+E29+E32+E35+E38+E41+E44+E47+E50</f>
        <v>8</v>
      </c>
      <c r="F10" s="325">
        <f t="shared" si="0"/>
        <v>1</v>
      </c>
      <c r="G10" s="325">
        <f t="shared" si="0"/>
        <v>7</v>
      </c>
      <c r="H10" s="325">
        <f>H13+H17+H20+H23+H26+H29+H32+H35+H38+H41+H44+H47+H50</f>
        <v>5</v>
      </c>
      <c r="I10" s="325">
        <f t="shared" si="0"/>
        <v>3</v>
      </c>
      <c r="J10" s="325">
        <f t="shared" si="0"/>
        <v>0</v>
      </c>
      <c r="K10" s="325">
        <f t="shared" si="0"/>
        <v>0</v>
      </c>
      <c r="L10" s="325">
        <f t="shared" si="0"/>
        <v>1</v>
      </c>
      <c r="M10" s="325">
        <f t="shared" si="0"/>
        <v>0</v>
      </c>
      <c r="N10" s="325">
        <f t="shared" si="0"/>
        <v>0</v>
      </c>
      <c r="O10" s="325">
        <f t="shared" si="0"/>
        <v>0</v>
      </c>
      <c r="P10" s="325">
        <f t="shared" si="0"/>
        <v>1</v>
      </c>
      <c r="Q10" s="325">
        <f t="shared" si="0"/>
        <v>3</v>
      </c>
      <c r="R10" s="325">
        <f t="shared" si="0"/>
        <v>3</v>
      </c>
      <c r="S10" s="325">
        <f t="shared" si="0"/>
        <v>1</v>
      </c>
      <c r="T10" s="325">
        <f t="shared" si="0"/>
        <v>1</v>
      </c>
      <c r="U10" s="325">
        <f t="shared" si="0"/>
        <v>1</v>
      </c>
      <c r="V10" s="325">
        <f t="shared" si="0"/>
        <v>0</v>
      </c>
      <c r="W10" s="325">
        <f t="shared" si="0"/>
        <v>0</v>
      </c>
      <c r="X10" s="326"/>
      <c r="Y10" s="326"/>
      <c r="Z10" s="326"/>
      <c r="AA10" s="326"/>
      <c r="AB10" s="326"/>
    </row>
    <row r="11" spans="1:28" s="327" customFormat="1" ht="19.5" customHeight="1">
      <c r="A11" s="323" t="s">
        <v>71</v>
      </c>
      <c r="B11" s="324" t="s">
        <v>281</v>
      </c>
      <c r="C11" s="325">
        <f>C14+C18+C21+C24+C27+C30+C33+C36+C39+C42+C45+C48+C51</f>
        <v>3</v>
      </c>
      <c r="D11" s="325">
        <f>D14+D18+D21+D24+D27+D30+D33+D36+D39+D42+D45+D48+D51</f>
        <v>1</v>
      </c>
      <c r="E11" s="325">
        <f aca="true" t="shared" si="1" ref="E11:W11">E14+E18+E21+E24+E27+E30+E33+E36+E39+E42+E45+E48+E51</f>
        <v>2</v>
      </c>
      <c r="F11" s="325">
        <f t="shared" si="1"/>
        <v>0</v>
      </c>
      <c r="G11" s="325">
        <f t="shared" si="1"/>
        <v>1</v>
      </c>
      <c r="H11" s="325">
        <f t="shared" si="1"/>
        <v>2</v>
      </c>
      <c r="I11" s="325">
        <f t="shared" si="1"/>
        <v>0</v>
      </c>
      <c r="J11" s="325">
        <f t="shared" si="1"/>
        <v>0</v>
      </c>
      <c r="K11" s="325">
        <f t="shared" si="1"/>
        <v>0</v>
      </c>
      <c r="L11" s="325">
        <f t="shared" si="1"/>
        <v>0</v>
      </c>
      <c r="M11" s="325">
        <f t="shared" si="1"/>
        <v>0</v>
      </c>
      <c r="N11" s="325">
        <f t="shared" si="1"/>
        <v>0</v>
      </c>
      <c r="O11" s="325">
        <f t="shared" si="1"/>
        <v>0</v>
      </c>
      <c r="P11" s="325">
        <f t="shared" si="1"/>
        <v>2</v>
      </c>
      <c r="Q11" s="325">
        <f t="shared" si="1"/>
        <v>0</v>
      </c>
      <c r="R11" s="325">
        <f t="shared" si="1"/>
        <v>0</v>
      </c>
      <c r="S11" s="325">
        <f t="shared" si="1"/>
        <v>0</v>
      </c>
      <c r="T11" s="325">
        <f t="shared" si="1"/>
        <v>0</v>
      </c>
      <c r="U11" s="325">
        <f t="shared" si="1"/>
        <v>0</v>
      </c>
      <c r="V11" s="325">
        <f t="shared" si="1"/>
        <v>0</v>
      </c>
      <c r="W11" s="325">
        <f t="shared" si="1"/>
        <v>0</v>
      </c>
      <c r="X11" s="326"/>
      <c r="Y11" s="326"/>
      <c r="Z11" s="326"/>
      <c r="AA11" s="326"/>
      <c r="AB11" s="326"/>
    </row>
    <row r="12" spans="1:23" s="331" customFormat="1" ht="29.25" customHeight="1">
      <c r="A12" s="328" t="s">
        <v>36</v>
      </c>
      <c r="B12" s="329" t="s">
        <v>300</v>
      </c>
      <c r="C12" s="330">
        <f>C13+C14</f>
        <v>12</v>
      </c>
      <c r="D12" s="330">
        <f aca="true" t="shared" si="2" ref="D12:W12">D13+D14</f>
        <v>4</v>
      </c>
      <c r="E12" s="330">
        <f t="shared" si="2"/>
        <v>6</v>
      </c>
      <c r="F12" s="330">
        <f t="shared" si="2"/>
        <v>0</v>
      </c>
      <c r="G12" s="330">
        <f t="shared" si="2"/>
        <v>5</v>
      </c>
      <c r="H12" s="330">
        <f t="shared" si="2"/>
        <v>3</v>
      </c>
      <c r="I12" s="330">
        <f t="shared" si="2"/>
        <v>1</v>
      </c>
      <c r="J12" s="330">
        <f t="shared" si="2"/>
        <v>0</v>
      </c>
      <c r="K12" s="330">
        <f t="shared" si="2"/>
        <v>0</v>
      </c>
      <c r="L12" s="330">
        <f t="shared" si="2"/>
        <v>1</v>
      </c>
      <c r="M12" s="330">
        <f t="shared" si="2"/>
        <v>0</v>
      </c>
      <c r="N12" s="330">
        <f t="shared" si="2"/>
        <v>0</v>
      </c>
      <c r="O12" s="330">
        <f t="shared" si="2"/>
        <v>0</v>
      </c>
      <c r="P12" s="330">
        <f t="shared" si="2"/>
        <v>1</v>
      </c>
      <c r="Q12" s="330">
        <f t="shared" si="2"/>
        <v>3</v>
      </c>
      <c r="R12" s="330">
        <f t="shared" si="2"/>
        <v>0</v>
      </c>
      <c r="S12" s="330">
        <f t="shared" si="2"/>
        <v>0</v>
      </c>
      <c r="T12" s="330">
        <f t="shared" si="2"/>
        <v>0</v>
      </c>
      <c r="U12" s="330">
        <f t="shared" si="2"/>
        <v>0</v>
      </c>
      <c r="V12" s="330">
        <f t="shared" si="2"/>
        <v>0</v>
      </c>
      <c r="W12" s="330">
        <f t="shared" si="2"/>
        <v>0</v>
      </c>
    </row>
    <row r="13" spans="1:23" ht="19.5" customHeight="1">
      <c r="A13" s="101" t="s">
        <v>79</v>
      </c>
      <c r="B13" s="102" t="s">
        <v>282</v>
      </c>
      <c r="C13" s="79">
        <v>10</v>
      </c>
      <c r="D13" s="79">
        <v>3</v>
      </c>
      <c r="E13" s="79">
        <f>F13+G13</f>
        <v>5</v>
      </c>
      <c r="F13" s="79"/>
      <c r="G13" s="79">
        <v>5</v>
      </c>
      <c r="H13" s="79">
        <f>I13+J13+K13+L13+M13+N13+O13+P13</f>
        <v>2</v>
      </c>
      <c r="I13" s="79">
        <v>1</v>
      </c>
      <c r="J13" s="79"/>
      <c r="K13" s="79"/>
      <c r="L13" s="79">
        <v>1</v>
      </c>
      <c r="M13" s="79"/>
      <c r="N13" s="79"/>
      <c r="O13" s="79"/>
      <c r="P13" s="79"/>
      <c r="Q13" s="79">
        <v>3</v>
      </c>
      <c r="R13" s="79">
        <f>S13+T13+U13+V13+W13</f>
        <v>0</v>
      </c>
      <c r="S13" s="79"/>
      <c r="T13" s="79"/>
      <c r="U13" s="79"/>
      <c r="V13" s="79"/>
      <c r="W13" s="79"/>
    </row>
    <row r="14" spans="1:23" ht="19.5" customHeight="1">
      <c r="A14" s="101" t="s">
        <v>81</v>
      </c>
      <c r="B14" s="102" t="s">
        <v>283</v>
      </c>
      <c r="C14" s="79">
        <v>2</v>
      </c>
      <c r="D14" s="79">
        <v>1</v>
      </c>
      <c r="E14" s="79">
        <v>1</v>
      </c>
      <c r="F14" s="79"/>
      <c r="G14" s="79"/>
      <c r="H14" s="79">
        <f>I14+J14+K14+L14+M14+N14+O14+P14</f>
        <v>1</v>
      </c>
      <c r="I14" s="79"/>
      <c r="J14" s="79"/>
      <c r="K14" s="79"/>
      <c r="L14" s="79"/>
      <c r="M14" s="79"/>
      <c r="N14" s="79"/>
      <c r="O14" s="79"/>
      <c r="P14" s="79">
        <v>1</v>
      </c>
      <c r="Q14" s="79"/>
      <c r="R14" s="79">
        <f>S14+T14+U14+V14+W14</f>
        <v>0</v>
      </c>
      <c r="S14" s="79"/>
      <c r="T14" s="79"/>
      <c r="U14" s="79"/>
      <c r="V14" s="79"/>
      <c r="W14" s="79"/>
    </row>
    <row r="15" spans="1:23" ht="19.5" customHeight="1">
      <c r="A15" s="328"/>
      <c r="B15" s="392" t="s">
        <v>153</v>
      </c>
      <c r="C15" s="330">
        <f>C16+C19+C22+C25+C28+C31+C34+C37+C40+C43+C46+C49</f>
        <v>5</v>
      </c>
      <c r="D15" s="330">
        <f aca="true" t="shared" si="3" ref="D15:W15">D16+D19+D22+D25+D28+D31+D34+D37+D40+D43+D46+D49</f>
        <v>1</v>
      </c>
      <c r="E15" s="330">
        <f t="shared" si="3"/>
        <v>4</v>
      </c>
      <c r="F15" s="330">
        <f t="shared" si="3"/>
        <v>1</v>
      </c>
      <c r="G15" s="330">
        <f t="shared" si="3"/>
        <v>3</v>
      </c>
      <c r="H15" s="330">
        <f t="shared" si="3"/>
        <v>4</v>
      </c>
      <c r="I15" s="330">
        <f t="shared" si="3"/>
        <v>2</v>
      </c>
      <c r="J15" s="330">
        <f t="shared" si="3"/>
        <v>0</v>
      </c>
      <c r="K15" s="330">
        <f t="shared" si="3"/>
        <v>0</v>
      </c>
      <c r="L15" s="330">
        <f t="shared" si="3"/>
        <v>0</v>
      </c>
      <c r="M15" s="330">
        <f t="shared" si="3"/>
        <v>0</v>
      </c>
      <c r="N15" s="330">
        <f t="shared" si="3"/>
        <v>0</v>
      </c>
      <c r="O15" s="330">
        <f t="shared" si="3"/>
        <v>0</v>
      </c>
      <c r="P15" s="330">
        <f t="shared" si="3"/>
        <v>2</v>
      </c>
      <c r="Q15" s="330">
        <f t="shared" si="3"/>
        <v>0</v>
      </c>
      <c r="R15" s="330">
        <f t="shared" si="3"/>
        <v>3</v>
      </c>
      <c r="S15" s="330">
        <f t="shared" si="3"/>
        <v>1</v>
      </c>
      <c r="T15" s="330">
        <f t="shared" si="3"/>
        <v>1</v>
      </c>
      <c r="U15" s="330">
        <f t="shared" si="3"/>
        <v>1</v>
      </c>
      <c r="V15" s="330">
        <f t="shared" si="3"/>
        <v>0</v>
      </c>
      <c r="W15" s="330">
        <f t="shared" si="3"/>
        <v>0</v>
      </c>
    </row>
    <row r="16" spans="1:23" s="331" customFormat="1" ht="26.25" customHeight="1">
      <c r="A16" s="328" t="s">
        <v>37</v>
      </c>
      <c r="B16" s="332" t="s">
        <v>163</v>
      </c>
      <c r="C16" s="330">
        <f aca="true" t="shared" si="4" ref="C16:W16">C17+C18</f>
        <v>3</v>
      </c>
      <c r="D16" s="330">
        <f t="shared" si="4"/>
        <v>0</v>
      </c>
      <c r="E16" s="330">
        <f t="shared" si="4"/>
        <v>3</v>
      </c>
      <c r="F16" s="330">
        <f t="shared" si="4"/>
        <v>1</v>
      </c>
      <c r="G16" s="330">
        <f t="shared" si="4"/>
        <v>2</v>
      </c>
      <c r="H16" s="330">
        <f t="shared" si="4"/>
        <v>3</v>
      </c>
      <c r="I16" s="330">
        <f t="shared" si="4"/>
        <v>2</v>
      </c>
      <c r="J16" s="330">
        <f t="shared" si="4"/>
        <v>0</v>
      </c>
      <c r="K16" s="330">
        <f t="shared" si="4"/>
        <v>0</v>
      </c>
      <c r="L16" s="330">
        <f t="shared" si="4"/>
        <v>0</v>
      </c>
      <c r="M16" s="330">
        <f t="shared" si="4"/>
        <v>0</v>
      </c>
      <c r="N16" s="330">
        <f t="shared" si="4"/>
        <v>0</v>
      </c>
      <c r="O16" s="330">
        <f t="shared" si="4"/>
        <v>0</v>
      </c>
      <c r="P16" s="330">
        <f t="shared" si="4"/>
        <v>1</v>
      </c>
      <c r="Q16" s="330">
        <f t="shared" si="4"/>
        <v>0</v>
      </c>
      <c r="R16" s="330">
        <f t="shared" si="4"/>
        <v>2</v>
      </c>
      <c r="S16" s="330">
        <f t="shared" si="4"/>
        <v>0</v>
      </c>
      <c r="T16" s="330">
        <f t="shared" si="4"/>
        <v>1</v>
      </c>
      <c r="U16" s="330">
        <f t="shared" si="4"/>
        <v>1</v>
      </c>
      <c r="V16" s="330">
        <f t="shared" si="4"/>
        <v>0</v>
      </c>
      <c r="W16" s="330">
        <f t="shared" si="4"/>
        <v>0</v>
      </c>
    </row>
    <row r="17" spans="1:23" ht="19.5" customHeight="1">
      <c r="A17" s="101" t="s">
        <v>95</v>
      </c>
      <c r="B17" s="102" t="s">
        <v>282</v>
      </c>
      <c r="C17" s="79">
        <v>2</v>
      </c>
      <c r="D17" s="79">
        <v>0</v>
      </c>
      <c r="E17" s="79">
        <f>F17+G17</f>
        <v>2</v>
      </c>
      <c r="F17" s="79">
        <v>1</v>
      </c>
      <c r="G17" s="79">
        <v>1</v>
      </c>
      <c r="H17" s="79">
        <f>I17+J17+K17+L17+M17+N17+O17+P17</f>
        <v>2</v>
      </c>
      <c r="I17" s="79">
        <v>2</v>
      </c>
      <c r="J17" s="79"/>
      <c r="K17" s="79"/>
      <c r="L17" s="79"/>
      <c r="M17" s="79"/>
      <c r="N17" s="79"/>
      <c r="O17" s="79"/>
      <c r="P17" s="79"/>
      <c r="Q17" s="79"/>
      <c r="R17" s="79">
        <f>S17+T17+U17+V17+W17</f>
        <v>2</v>
      </c>
      <c r="S17" s="79"/>
      <c r="T17" s="79">
        <v>1</v>
      </c>
      <c r="U17" s="79">
        <v>1</v>
      </c>
      <c r="V17" s="79"/>
      <c r="W17" s="79"/>
    </row>
    <row r="18" spans="1:23" ht="19.5" customHeight="1">
      <c r="A18" s="101" t="s">
        <v>97</v>
      </c>
      <c r="B18" s="102" t="s">
        <v>283</v>
      </c>
      <c r="C18" s="79">
        <v>1</v>
      </c>
      <c r="D18" s="79"/>
      <c r="E18" s="79">
        <f>F18+G18</f>
        <v>1</v>
      </c>
      <c r="F18" s="79"/>
      <c r="G18" s="79">
        <v>1</v>
      </c>
      <c r="H18" s="79">
        <f>I18+J18+K18+L18+M18+N18+O18+P18</f>
        <v>1</v>
      </c>
      <c r="I18" s="79"/>
      <c r="J18" s="79"/>
      <c r="K18" s="79"/>
      <c r="L18" s="79"/>
      <c r="M18" s="79"/>
      <c r="N18" s="79"/>
      <c r="O18" s="79"/>
      <c r="P18" s="79">
        <v>1</v>
      </c>
      <c r="Q18" s="79"/>
      <c r="R18" s="79">
        <f>S18+T18+U18+V18+W18</f>
        <v>0</v>
      </c>
      <c r="S18" s="79"/>
      <c r="T18" s="79"/>
      <c r="U18" s="79"/>
      <c r="V18" s="79"/>
      <c r="W18" s="79"/>
    </row>
    <row r="19" spans="1:23" s="331" customFormat="1" ht="26.25" customHeight="1">
      <c r="A19" s="328" t="s">
        <v>38</v>
      </c>
      <c r="B19" s="332" t="s">
        <v>170</v>
      </c>
      <c r="C19" s="330">
        <f>C20+C21</f>
        <v>0</v>
      </c>
      <c r="D19" s="330">
        <f aca="true" t="shared" si="5" ref="D19:W19">D20+D21</f>
        <v>0</v>
      </c>
      <c r="E19" s="330">
        <f t="shared" si="5"/>
        <v>0</v>
      </c>
      <c r="F19" s="330">
        <f t="shared" si="5"/>
        <v>0</v>
      </c>
      <c r="G19" s="330">
        <f t="shared" si="5"/>
        <v>0</v>
      </c>
      <c r="H19" s="330">
        <f t="shared" si="5"/>
        <v>0</v>
      </c>
      <c r="I19" s="330">
        <f t="shared" si="5"/>
        <v>0</v>
      </c>
      <c r="J19" s="330">
        <f t="shared" si="5"/>
        <v>0</v>
      </c>
      <c r="K19" s="330">
        <f t="shared" si="5"/>
        <v>0</v>
      </c>
      <c r="L19" s="330">
        <f t="shared" si="5"/>
        <v>0</v>
      </c>
      <c r="M19" s="330">
        <f t="shared" si="5"/>
        <v>0</v>
      </c>
      <c r="N19" s="330">
        <f t="shared" si="5"/>
        <v>0</v>
      </c>
      <c r="O19" s="330">
        <f t="shared" si="5"/>
        <v>0</v>
      </c>
      <c r="P19" s="330">
        <f t="shared" si="5"/>
        <v>0</v>
      </c>
      <c r="Q19" s="330">
        <f t="shared" si="5"/>
        <v>0</v>
      </c>
      <c r="R19" s="330">
        <f t="shared" si="5"/>
        <v>0</v>
      </c>
      <c r="S19" s="330">
        <f t="shared" si="5"/>
        <v>0</v>
      </c>
      <c r="T19" s="330">
        <f t="shared" si="5"/>
        <v>0</v>
      </c>
      <c r="U19" s="330">
        <f t="shared" si="5"/>
        <v>0</v>
      </c>
      <c r="V19" s="330">
        <f t="shared" si="5"/>
        <v>0</v>
      </c>
      <c r="W19" s="330">
        <f t="shared" si="5"/>
        <v>0</v>
      </c>
    </row>
    <row r="20" spans="1:23" ht="19.5" customHeight="1">
      <c r="A20" s="101" t="s">
        <v>102</v>
      </c>
      <c r="B20" s="102" t="s">
        <v>282</v>
      </c>
      <c r="C20" s="79"/>
      <c r="D20" s="79"/>
      <c r="E20" s="79">
        <f>F20+G20</f>
        <v>0</v>
      </c>
      <c r="F20" s="79"/>
      <c r="G20" s="79"/>
      <c r="H20" s="79">
        <f>I20+J20+K20+L20+M20+N20+O20+P20</f>
        <v>0</v>
      </c>
      <c r="I20" s="79"/>
      <c r="J20" s="79"/>
      <c r="K20" s="79"/>
      <c r="L20" s="79"/>
      <c r="M20" s="79"/>
      <c r="N20" s="79"/>
      <c r="O20" s="79"/>
      <c r="P20" s="79"/>
      <c r="Q20" s="79"/>
      <c r="R20" s="79">
        <f>S20+T20+U20+V20+W20</f>
        <v>0</v>
      </c>
      <c r="S20" s="79"/>
      <c r="T20" s="79"/>
      <c r="U20" s="79"/>
      <c r="V20" s="79"/>
      <c r="W20" s="79"/>
    </row>
    <row r="21" spans="1:23" ht="19.5" customHeight="1">
      <c r="A21" s="101" t="s">
        <v>104</v>
      </c>
      <c r="B21" s="102" t="s">
        <v>283</v>
      </c>
      <c r="C21" s="79"/>
      <c r="D21" s="79"/>
      <c r="E21" s="79">
        <f>F21+G21</f>
        <v>0</v>
      </c>
      <c r="F21" s="79"/>
      <c r="G21" s="79"/>
      <c r="H21" s="79">
        <f>I21+J21+K21+L21+M21+N21+O21+P21</f>
        <v>0</v>
      </c>
      <c r="I21" s="79"/>
      <c r="J21" s="79"/>
      <c r="K21" s="79"/>
      <c r="L21" s="79"/>
      <c r="M21" s="79"/>
      <c r="N21" s="79"/>
      <c r="O21" s="79"/>
      <c r="P21" s="79"/>
      <c r="Q21" s="79"/>
      <c r="R21" s="79">
        <f>S21+T21+U21+V21+W21</f>
        <v>0</v>
      </c>
      <c r="S21" s="79"/>
      <c r="T21" s="79"/>
      <c r="U21" s="79"/>
      <c r="V21" s="79"/>
      <c r="W21" s="79"/>
    </row>
    <row r="22" spans="1:23" s="331" customFormat="1" ht="24.75" customHeight="1">
      <c r="A22" s="333" t="s">
        <v>39</v>
      </c>
      <c r="B22" s="332" t="s">
        <v>174</v>
      </c>
      <c r="C22" s="330">
        <f aca="true" t="shared" si="6" ref="C22:W22">C23+C24</f>
        <v>1</v>
      </c>
      <c r="D22" s="330">
        <f t="shared" si="6"/>
        <v>1</v>
      </c>
      <c r="E22" s="330">
        <f t="shared" si="6"/>
        <v>0</v>
      </c>
      <c r="F22" s="330">
        <f t="shared" si="6"/>
        <v>0</v>
      </c>
      <c r="G22" s="330">
        <f t="shared" si="6"/>
        <v>0</v>
      </c>
      <c r="H22" s="330">
        <f t="shared" si="6"/>
        <v>0</v>
      </c>
      <c r="I22" s="330">
        <f t="shared" si="6"/>
        <v>0</v>
      </c>
      <c r="J22" s="330">
        <f t="shared" si="6"/>
        <v>0</v>
      </c>
      <c r="K22" s="330">
        <f t="shared" si="6"/>
        <v>0</v>
      </c>
      <c r="L22" s="330">
        <f t="shared" si="6"/>
        <v>0</v>
      </c>
      <c r="M22" s="330">
        <f t="shared" si="6"/>
        <v>0</v>
      </c>
      <c r="N22" s="330">
        <f t="shared" si="6"/>
        <v>0</v>
      </c>
      <c r="O22" s="330">
        <f t="shared" si="6"/>
        <v>0</v>
      </c>
      <c r="P22" s="330">
        <f t="shared" si="6"/>
        <v>0</v>
      </c>
      <c r="Q22" s="330">
        <f t="shared" si="6"/>
        <v>0</v>
      </c>
      <c r="R22" s="330">
        <f t="shared" si="6"/>
        <v>0</v>
      </c>
      <c r="S22" s="330">
        <f t="shared" si="6"/>
        <v>0</v>
      </c>
      <c r="T22" s="330">
        <f t="shared" si="6"/>
        <v>0</v>
      </c>
      <c r="U22" s="330">
        <f t="shared" si="6"/>
        <v>0</v>
      </c>
      <c r="V22" s="330">
        <f t="shared" si="6"/>
        <v>0</v>
      </c>
      <c r="W22" s="330">
        <f t="shared" si="6"/>
        <v>0</v>
      </c>
    </row>
    <row r="23" spans="1:23" ht="19.5" customHeight="1">
      <c r="A23" s="101" t="s">
        <v>121</v>
      </c>
      <c r="B23" s="102" t="s">
        <v>282</v>
      </c>
      <c r="C23" s="256">
        <v>1</v>
      </c>
      <c r="D23" s="256">
        <v>1</v>
      </c>
      <c r="E23" s="79">
        <f>F23+G23</f>
        <v>0</v>
      </c>
      <c r="F23" s="79"/>
      <c r="G23" s="79"/>
      <c r="H23" s="79">
        <f>I23+J23+K23+L23+M23+N23+O23+P23</f>
        <v>0</v>
      </c>
      <c r="I23" s="79"/>
      <c r="J23" s="79"/>
      <c r="K23" s="79"/>
      <c r="L23" s="79"/>
      <c r="M23" s="79"/>
      <c r="N23" s="79"/>
      <c r="O23" s="79"/>
      <c r="P23" s="79"/>
      <c r="Q23" s="79"/>
      <c r="R23" s="79">
        <f>S23+T23+U23+V23+W23</f>
        <v>0</v>
      </c>
      <c r="S23" s="79"/>
      <c r="T23" s="79"/>
      <c r="U23" s="79"/>
      <c r="V23" s="79"/>
      <c r="W23" s="79"/>
    </row>
    <row r="24" spans="1:23" ht="19.5" customHeight="1">
      <c r="A24" s="106" t="s">
        <v>123</v>
      </c>
      <c r="B24" s="102" t="s">
        <v>283</v>
      </c>
      <c r="C24" s="79"/>
      <c r="D24" s="79"/>
      <c r="E24" s="79">
        <f>F24+G24</f>
        <v>0</v>
      </c>
      <c r="F24" s="79"/>
      <c r="G24" s="79"/>
      <c r="H24" s="79">
        <f>I24+J24+K24+L24+M24+N24+O24+P24</f>
        <v>0</v>
      </c>
      <c r="I24" s="79"/>
      <c r="J24" s="79"/>
      <c r="K24" s="79"/>
      <c r="L24" s="79"/>
      <c r="M24" s="79"/>
      <c r="N24" s="79"/>
      <c r="O24" s="79"/>
      <c r="P24" s="79"/>
      <c r="Q24" s="79"/>
      <c r="R24" s="79">
        <f>S24+T24+U24+V24+W24</f>
        <v>0</v>
      </c>
      <c r="S24" s="79"/>
      <c r="T24" s="79"/>
      <c r="U24" s="79"/>
      <c r="V24" s="79"/>
      <c r="W24" s="79"/>
    </row>
    <row r="25" spans="1:23" s="331" customFormat="1" ht="33.75" customHeight="1">
      <c r="A25" s="334">
        <v>5</v>
      </c>
      <c r="B25" s="332" t="s">
        <v>178</v>
      </c>
      <c r="C25" s="330">
        <f aca="true" t="shared" si="7" ref="C25:W25">C26+C27</f>
        <v>1</v>
      </c>
      <c r="D25" s="330">
        <f t="shared" si="7"/>
        <v>0</v>
      </c>
      <c r="E25" s="330">
        <f t="shared" si="7"/>
        <v>1</v>
      </c>
      <c r="F25" s="330">
        <f t="shared" si="7"/>
        <v>0</v>
      </c>
      <c r="G25" s="330">
        <f t="shared" si="7"/>
        <v>1</v>
      </c>
      <c r="H25" s="330">
        <f t="shared" si="7"/>
        <v>1</v>
      </c>
      <c r="I25" s="330">
        <f t="shared" si="7"/>
        <v>0</v>
      </c>
      <c r="J25" s="330">
        <f t="shared" si="7"/>
        <v>0</v>
      </c>
      <c r="K25" s="330">
        <f t="shared" si="7"/>
        <v>0</v>
      </c>
      <c r="L25" s="330">
        <f t="shared" si="7"/>
        <v>0</v>
      </c>
      <c r="M25" s="330">
        <f t="shared" si="7"/>
        <v>0</v>
      </c>
      <c r="N25" s="330">
        <f t="shared" si="7"/>
        <v>0</v>
      </c>
      <c r="O25" s="330">
        <f t="shared" si="7"/>
        <v>0</v>
      </c>
      <c r="P25" s="330">
        <f t="shared" si="7"/>
        <v>1</v>
      </c>
      <c r="Q25" s="330">
        <f t="shared" si="7"/>
        <v>0</v>
      </c>
      <c r="R25" s="330">
        <f t="shared" si="7"/>
        <v>1</v>
      </c>
      <c r="S25" s="330">
        <f t="shared" si="7"/>
        <v>1</v>
      </c>
      <c r="T25" s="330">
        <f t="shared" si="7"/>
        <v>0</v>
      </c>
      <c r="U25" s="330">
        <f t="shared" si="7"/>
        <v>0</v>
      </c>
      <c r="V25" s="330">
        <f t="shared" si="7"/>
        <v>0</v>
      </c>
      <c r="W25" s="330">
        <f t="shared" si="7"/>
        <v>0</v>
      </c>
    </row>
    <row r="26" spans="1:23" ht="19.5" customHeight="1">
      <c r="A26" s="106" t="s">
        <v>126</v>
      </c>
      <c r="B26" s="102" t="s">
        <v>282</v>
      </c>
      <c r="C26" s="256">
        <v>1</v>
      </c>
      <c r="D26" s="79"/>
      <c r="E26" s="79">
        <f>F26+G26</f>
        <v>1</v>
      </c>
      <c r="F26" s="79"/>
      <c r="G26" s="390">
        <v>1</v>
      </c>
      <c r="H26" s="79">
        <f>I26+J26+K26+L26+M26+N26+O26+P26</f>
        <v>1</v>
      </c>
      <c r="I26" s="79"/>
      <c r="J26" s="79"/>
      <c r="K26" s="79"/>
      <c r="L26" s="79"/>
      <c r="M26" s="79"/>
      <c r="N26" s="79"/>
      <c r="O26" s="79"/>
      <c r="P26" s="390">
        <v>1</v>
      </c>
      <c r="Q26" s="79"/>
      <c r="R26" s="79">
        <f>S26+T26+U26+V26+W26</f>
        <v>1</v>
      </c>
      <c r="S26" s="79">
        <v>1</v>
      </c>
      <c r="T26" s="79"/>
      <c r="U26" s="79"/>
      <c r="V26" s="79"/>
      <c r="W26" s="79"/>
    </row>
    <row r="27" spans="1:23" ht="19.5" customHeight="1">
      <c r="A27" s="106" t="s">
        <v>128</v>
      </c>
      <c r="B27" s="102" t="s">
        <v>283</v>
      </c>
      <c r="C27" s="79"/>
      <c r="D27" s="79"/>
      <c r="E27" s="79">
        <f>F27+G27</f>
        <v>0</v>
      </c>
      <c r="F27" s="79"/>
      <c r="G27" s="79"/>
      <c r="H27" s="79">
        <f>I27+J27+K27+L27+M27+N27+O27+P27</f>
        <v>0</v>
      </c>
      <c r="I27" s="79"/>
      <c r="J27" s="79"/>
      <c r="K27" s="79"/>
      <c r="L27" s="79"/>
      <c r="M27" s="79"/>
      <c r="N27" s="79"/>
      <c r="O27" s="79"/>
      <c r="P27" s="79"/>
      <c r="Q27" s="79"/>
      <c r="R27" s="79">
        <f>S27+T27+U27+V27+W27</f>
        <v>0</v>
      </c>
      <c r="S27" s="79"/>
      <c r="T27" s="79"/>
      <c r="U27" s="79"/>
      <c r="V27" s="79"/>
      <c r="W27" s="79"/>
    </row>
    <row r="28" spans="1:23" s="331" customFormat="1" ht="36.75" customHeight="1">
      <c r="A28" s="334">
        <v>6</v>
      </c>
      <c r="B28" s="332" t="s">
        <v>182</v>
      </c>
      <c r="C28" s="330">
        <f aca="true" t="shared" si="8" ref="C28:W28">C29+C30</f>
        <v>0</v>
      </c>
      <c r="D28" s="330">
        <f t="shared" si="8"/>
        <v>0</v>
      </c>
      <c r="E28" s="330">
        <f t="shared" si="8"/>
        <v>0</v>
      </c>
      <c r="F28" s="330">
        <f t="shared" si="8"/>
        <v>0</v>
      </c>
      <c r="G28" s="330">
        <f t="shared" si="8"/>
        <v>0</v>
      </c>
      <c r="H28" s="330">
        <f t="shared" si="8"/>
        <v>0</v>
      </c>
      <c r="I28" s="330">
        <f t="shared" si="8"/>
        <v>0</v>
      </c>
      <c r="J28" s="330">
        <f t="shared" si="8"/>
        <v>0</v>
      </c>
      <c r="K28" s="330">
        <f t="shared" si="8"/>
        <v>0</v>
      </c>
      <c r="L28" s="330">
        <f t="shared" si="8"/>
        <v>0</v>
      </c>
      <c r="M28" s="330">
        <f t="shared" si="8"/>
        <v>0</v>
      </c>
      <c r="N28" s="330">
        <f t="shared" si="8"/>
        <v>0</v>
      </c>
      <c r="O28" s="330">
        <f t="shared" si="8"/>
        <v>0</v>
      </c>
      <c r="P28" s="330">
        <f t="shared" si="8"/>
        <v>0</v>
      </c>
      <c r="Q28" s="330">
        <f t="shared" si="8"/>
        <v>0</v>
      </c>
      <c r="R28" s="330">
        <f t="shared" si="8"/>
        <v>0</v>
      </c>
      <c r="S28" s="330">
        <f t="shared" si="8"/>
        <v>0</v>
      </c>
      <c r="T28" s="330">
        <f t="shared" si="8"/>
        <v>0</v>
      </c>
      <c r="U28" s="330">
        <f t="shared" si="8"/>
        <v>0</v>
      </c>
      <c r="V28" s="330">
        <f t="shared" si="8"/>
        <v>0</v>
      </c>
      <c r="W28" s="330">
        <f t="shared" si="8"/>
        <v>0</v>
      </c>
    </row>
    <row r="29" spans="1:23" ht="19.5" customHeight="1">
      <c r="A29" s="106" t="s">
        <v>284</v>
      </c>
      <c r="B29" s="102" t="s">
        <v>282</v>
      </c>
      <c r="C29" s="79"/>
      <c r="D29" s="79"/>
      <c r="E29" s="79">
        <f>F29+G29</f>
        <v>0</v>
      </c>
      <c r="F29" s="79"/>
      <c r="G29" s="79"/>
      <c r="H29" s="79">
        <f>I29+J29+K29+L29+M29+N29+O29+P29</f>
        <v>0</v>
      </c>
      <c r="I29" s="79"/>
      <c r="J29" s="79"/>
      <c r="K29" s="79"/>
      <c r="L29" s="79"/>
      <c r="M29" s="79"/>
      <c r="N29" s="79"/>
      <c r="O29" s="79"/>
      <c r="P29" s="79"/>
      <c r="Q29" s="79"/>
      <c r="R29" s="79">
        <f>S29+T29+U29+V29+W29</f>
        <v>0</v>
      </c>
      <c r="S29" s="79"/>
      <c r="T29" s="79"/>
      <c r="U29" s="79"/>
      <c r="V29" s="79"/>
      <c r="W29" s="79"/>
    </row>
    <row r="30" spans="1:23" ht="19.5" customHeight="1">
      <c r="A30" s="106" t="s">
        <v>285</v>
      </c>
      <c r="B30" s="102" t="s">
        <v>283</v>
      </c>
      <c r="C30" s="79"/>
      <c r="D30" s="79"/>
      <c r="E30" s="79">
        <f>F30+G30</f>
        <v>0</v>
      </c>
      <c r="F30" s="79"/>
      <c r="G30" s="79"/>
      <c r="H30" s="79">
        <f>I30+J30+K30+L30+M30+N30+O30+P30</f>
        <v>0</v>
      </c>
      <c r="I30" s="79"/>
      <c r="J30" s="79"/>
      <c r="K30" s="79"/>
      <c r="L30" s="79"/>
      <c r="M30" s="79"/>
      <c r="N30" s="79"/>
      <c r="O30" s="79"/>
      <c r="P30" s="79"/>
      <c r="Q30" s="79"/>
      <c r="R30" s="79">
        <f>S30+T30+U30+V30+W30</f>
        <v>0</v>
      </c>
      <c r="S30" s="79"/>
      <c r="T30" s="79"/>
      <c r="U30" s="79"/>
      <c r="V30" s="79"/>
      <c r="W30" s="79"/>
    </row>
    <row r="31" spans="1:23" s="331" customFormat="1" ht="25.5" customHeight="1">
      <c r="A31" s="334">
        <v>7</v>
      </c>
      <c r="B31" s="332" t="s">
        <v>186</v>
      </c>
      <c r="C31" s="330">
        <f aca="true" t="shared" si="9" ref="C31:W31">C32+C33</f>
        <v>0</v>
      </c>
      <c r="D31" s="330">
        <f t="shared" si="9"/>
        <v>0</v>
      </c>
      <c r="E31" s="330">
        <f t="shared" si="9"/>
        <v>0</v>
      </c>
      <c r="F31" s="330">
        <f t="shared" si="9"/>
        <v>0</v>
      </c>
      <c r="G31" s="330">
        <f t="shared" si="9"/>
        <v>0</v>
      </c>
      <c r="H31" s="330">
        <f t="shared" si="9"/>
        <v>0</v>
      </c>
      <c r="I31" s="330">
        <f t="shared" si="9"/>
        <v>0</v>
      </c>
      <c r="J31" s="330">
        <f t="shared" si="9"/>
        <v>0</v>
      </c>
      <c r="K31" s="330">
        <f t="shared" si="9"/>
        <v>0</v>
      </c>
      <c r="L31" s="330">
        <f t="shared" si="9"/>
        <v>0</v>
      </c>
      <c r="M31" s="330">
        <f t="shared" si="9"/>
        <v>0</v>
      </c>
      <c r="N31" s="330">
        <f t="shared" si="9"/>
        <v>0</v>
      </c>
      <c r="O31" s="330">
        <f t="shared" si="9"/>
        <v>0</v>
      </c>
      <c r="P31" s="330">
        <f t="shared" si="9"/>
        <v>0</v>
      </c>
      <c r="Q31" s="330">
        <f t="shared" si="9"/>
        <v>0</v>
      </c>
      <c r="R31" s="330">
        <f t="shared" si="9"/>
        <v>0</v>
      </c>
      <c r="S31" s="330">
        <f t="shared" si="9"/>
        <v>0</v>
      </c>
      <c r="T31" s="330">
        <f t="shared" si="9"/>
        <v>0</v>
      </c>
      <c r="U31" s="330">
        <f t="shared" si="9"/>
        <v>0</v>
      </c>
      <c r="V31" s="330">
        <f t="shared" si="9"/>
        <v>0</v>
      </c>
      <c r="W31" s="330">
        <f t="shared" si="9"/>
        <v>0</v>
      </c>
    </row>
    <row r="32" spans="1:23" ht="19.5" customHeight="1">
      <c r="A32" s="106" t="s">
        <v>286</v>
      </c>
      <c r="B32" s="102" t="s">
        <v>282</v>
      </c>
      <c r="C32" s="79"/>
      <c r="D32" s="79"/>
      <c r="E32" s="79">
        <f>F32+G32</f>
        <v>0</v>
      </c>
      <c r="F32" s="79"/>
      <c r="G32" s="79"/>
      <c r="H32" s="79">
        <f>I32+J32+K32+L32+M32+N32+O32+P32</f>
        <v>0</v>
      </c>
      <c r="I32" s="79"/>
      <c r="J32" s="79"/>
      <c r="K32" s="79"/>
      <c r="L32" s="79"/>
      <c r="M32" s="79"/>
      <c r="N32" s="79"/>
      <c r="O32" s="79"/>
      <c r="P32" s="79"/>
      <c r="Q32" s="79"/>
      <c r="R32" s="79">
        <f>S32+T32+U32+V32+W32</f>
        <v>0</v>
      </c>
      <c r="S32" s="79"/>
      <c r="T32" s="79"/>
      <c r="U32" s="79"/>
      <c r="V32" s="79"/>
      <c r="W32" s="79"/>
    </row>
    <row r="33" spans="1:23" ht="19.5" customHeight="1">
      <c r="A33" s="106" t="s">
        <v>287</v>
      </c>
      <c r="B33" s="102" t="s">
        <v>283</v>
      </c>
      <c r="C33" s="79"/>
      <c r="D33" s="79"/>
      <c r="E33" s="79">
        <f>F33+G33</f>
        <v>0</v>
      </c>
      <c r="F33" s="79"/>
      <c r="G33" s="79"/>
      <c r="H33" s="79">
        <f>I33+J33+K33+L33+M33+N33+O33+P33</f>
        <v>0</v>
      </c>
      <c r="I33" s="79"/>
      <c r="J33" s="79"/>
      <c r="K33" s="79"/>
      <c r="L33" s="79"/>
      <c r="M33" s="79"/>
      <c r="N33" s="79"/>
      <c r="O33" s="79"/>
      <c r="P33" s="79"/>
      <c r="Q33" s="79"/>
      <c r="R33" s="79">
        <f>S33+T33+U33+V33+W33</f>
        <v>0</v>
      </c>
      <c r="S33" s="79"/>
      <c r="T33" s="79"/>
      <c r="U33" s="79"/>
      <c r="V33" s="79"/>
      <c r="W33" s="79"/>
    </row>
    <row r="34" spans="1:23" s="331" customFormat="1" ht="33" customHeight="1">
      <c r="A34" s="334">
        <v>8</v>
      </c>
      <c r="B34" s="332" t="s">
        <v>192</v>
      </c>
      <c r="C34" s="330">
        <f aca="true" t="shared" si="10" ref="C34:W34">C35+C36</f>
        <v>0</v>
      </c>
      <c r="D34" s="330">
        <f t="shared" si="10"/>
        <v>0</v>
      </c>
      <c r="E34" s="330">
        <f t="shared" si="10"/>
        <v>0</v>
      </c>
      <c r="F34" s="330">
        <f t="shared" si="10"/>
        <v>0</v>
      </c>
      <c r="G34" s="330">
        <f t="shared" si="10"/>
        <v>0</v>
      </c>
      <c r="H34" s="330">
        <f t="shared" si="10"/>
        <v>0</v>
      </c>
      <c r="I34" s="330">
        <f t="shared" si="10"/>
        <v>0</v>
      </c>
      <c r="J34" s="330">
        <f t="shared" si="10"/>
        <v>0</v>
      </c>
      <c r="K34" s="330">
        <f t="shared" si="10"/>
        <v>0</v>
      </c>
      <c r="L34" s="330">
        <f t="shared" si="10"/>
        <v>0</v>
      </c>
      <c r="M34" s="330">
        <f t="shared" si="10"/>
        <v>0</v>
      </c>
      <c r="N34" s="330">
        <f t="shared" si="10"/>
        <v>0</v>
      </c>
      <c r="O34" s="330">
        <f t="shared" si="10"/>
        <v>0</v>
      </c>
      <c r="P34" s="330">
        <f t="shared" si="10"/>
        <v>0</v>
      </c>
      <c r="Q34" s="330">
        <f t="shared" si="10"/>
        <v>0</v>
      </c>
      <c r="R34" s="330">
        <f t="shared" si="10"/>
        <v>0</v>
      </c>
      <c r="S34" s="330">
        <f t="shared" si="10"/>
        <v>0</v>
      </c>
      <c r="T34" s="330">
        <f t="shared" si="10"/>
        <v>0</v>
      </c>
      <c r="U34" s="330">
        <f t="shared" si="10"/>
        <v>0</v>
      </c>
      <c r="V34" s="330">
        <f t="shared" si="10"/>
        <v>0</v>
      </c>
      <c r="W34" s="330">
        <f t="shared" si="10"/>
        <v>0</v>
      </c>
    </row>
    <row r="35" spans="1:23" ht="19.5" customHeight="1">
      <c r="A35" s="106" t="s">
        <v>288</v>
      </c>
      <c r="B35" s="102" t="s">
        <v>282</v>
      </c>
      <c r="C35" s="79"/>
      <c r="D35" s="79"/>
      <c r="E35" s="79">
        <f>F35+G35</f>
        <v>0</v>
      </c>
      <c r="F35" s="79"/>
      <c r="G35" s="79"/>
      <c r="H35" s="79">
        <f>I35+J35+K35+L35+M35+N35+O35+P35</f>
        <v>0</v>
      </c>
      <c r="I35" s="79"/>
      <c r="J35" s="79"/>
      <c r="K35" s="79"/>
      <c r="L35" s="79"/>
      <c r="M35" s="79"/>
      <c r="N35" s="79"/>
      <c r="O35" s="79"/>
      <c r="P35" s="79"/>
      <c r="Q35" s="79"/>
      <c r="R35" s="79">
        <f>S35+T35+U35+V35+W35</f>
        <v>0</v>
      </c>
      <c r="S35" s="79"/>
      <c r="T35" s="79"/>
      <c r="U35" s="79"/>
      <c r="V35" s="79"/>
      <c r="W35" s="79"/>
    </row>
    <row r="36" spans="1:23" ht="19.5" customHeight="1">
      <c r="A36" s="106" t="s">
        <v>289</v>
      </c>
      <c r="B36" s="102" t="s">
        <v>283</v>
      </c>
      <c r="C36" s="79"/>
      <c r="D36" s="79"/>
      <c r="E36" s="79">
        <f>F36+G36</f>
        <v>0</v>
      </c>
      <c r="F36" s="79"/>
      <c r="G36" s="79"/>
      <c r="H36" s="79">
        <f>I36+J36+K36+L36+M36+N36+O36+P36</f>
        <v>0</v>
      </c>
      <c r="I36" s="79"/>
      <c r="J36" s="79"/>
      <c r="K36" s="79"/>
      <c r="L36" s="79"/>
      <c r="M36" s="79"/>
      <c r="N36" s="79"/>
      <c r="O36" s="79"/>
      <c r="P36" s="79"/>
      <c r="Q36" s="79"/>
      <c r="R36" s="79">
        <f>S36+T36+U36+V36+W36</f>
        <v>0</v>
      </c>
      <c r="S36" s="79"/>
      <c r="T36" s="79"/>
      <c r="U36" s="79"/>
      <c r="V36" s="79"/>
      <c r="W36" s="79"/>
    </row>
    <row r="37" spans="1:23" s="331" customFormat="1" ht="31.5" customHeight="1">
      <c r="A37" s="334">
        <v>9</v>
      </c>
      <c r="B37" s="332" t="s">
        <v>197</v>
      </c>
      <c r="C37" s="330">
        <f aca="true" t="shared" si="11" ref="C37:W37">C38+C39</f>
        <v>0</v>
      </c>
      <c r="D37" s="330">
        <f t="shared" si="11"/>
        <v>0</v>
      </c>
      <c r="E37" s="330">
        <f t="shared" si="11"/>
        <v>0</v>
      </c>
      <c r="F37" s="330">
        <f t="shared" si="11"/>
        <v>0</v>
      </c>
      <c r="G37" s="330">
        <f t="shared" si="11"/>
        <v>0</v>
      </c>
      <c r="H37" s="330">
        <f t="shared" si="11"/>
        <v>0</v>
      </c>
      <c r="I37" s="330">
        <f t="shared" si="11"/>
        <v>0</v>
      </c>
      <c r="J37" s="330">
        <f t="shared" si="11"/>
        <v>0</v>
      </c>
      <c r="K37" s="330">
        <f t="shared" si="11"/>
        <v>0</v>
      </c>
      <c r="L37" s="330">
        <f t="shared" si="11"/>
        <v>0</v>
      </c>
      <c r="M37" s="330">
        <f t="shared" si="11"/>
        <v>0</v>
      </c>
      <c r="N37" s="330">
        <f t="shared" si="11"/>
        <v>0</v>
      </c>
      <c r="O37" s="330">
        <f t="shared" si="11"/>
        <v>0</v>
      </c>
      <c r="P37" s="330">
        <f t="shared" si="11"/>
        <v>0</v>
      </c>
      <c r="Q37" s="330">
        <f t="shared" si="11"/>
        <v>0</v>
      </c>
      <c r="R37" s="330">
        <f t="shared" si="11"/>
        <v>0</v>
      </c>
      <c r="S37" s="330">
        <f t="shared" si="11"/>
        <v>0</v>
      </c>
      <c r="T37" s="330">
        <f t="shared" si="11"/>
        <v>0</v>
      </c>
      <c r="U37" s="330">
        <f t="shared" si="11"/>
        <v>0</v>
      </c>
      <c r="V37" s="330">
        <f t="shared" si="11"/>
        <v>0</v>
      </c>
      <c r="W37" s="330">
        <f t="shared" si="11"/>
        <v>0</v>
      </c>
    </row>
    <row r="38" spans="1:23" ht="19.5" customHeight="1">
      <c r="A38" s="106" t="s">
        <v>290</v>
      </c>
      <c r="B38" s="102" t="s">
        <v>282</v>
      </c>
      <c r="C38" s="79"/>
      <c r="D38" s="79"/>
      <c r="E38" s="79">
        <f>F38+G38</f>
        <v>0</v>
      </c>
      <c r="F38" s="79"/>
      <c r="G38" s="79"/>
      <c r="H38" s="79">
        <f>I38+J38+K38+L38+M38+N38+O38+P38</f>
        <v>0</v>
      </c>
      <c r="I38" s="79"/>
      <c r="J38" s="79"/>
      <c r="K38" s="79"/>
      <c r="L38" s="79"/>
      <c r="M38" s="79"/>
      <c r="N38" s="79"/>
      <c r="O38" s="79"/>
      <c r="P38" s="79"/>
      <c r="Q38" s="79"/>
      <c r="R38" s="79">
        <f>S38+T38+U38+V38+W38</f>
        <v>0</v>
      </c>
      <c r="S38" s="79"/>
      <c r="T38" s="79"/>
      <c r="U38" s="79"/>
      <c r="V38" s="79"/>
      <c r="W38" s="79"/>
    </row>
    <row r="39" spans="1:23" ht="19.5" customHeight="1">
      <c r="A39" s="106" t="s">
        <v>291</v>
      </c>
      <c r="B39" s="102" t="s">
        <v>283</v>
      </c>
      <c r="C39" s="79"/>
      <c r="D39" s="79"/>
      <c r="E39" s="79">
        <f>F39+G39</f>
        <v>0</v>
      </c>
      <c r="F39" s="79"/>
      <c r="G39" s="79"/>
      <c r="H39" s="79">
        <f>I39+J39+K39+L39+M39+N39+O39+P39</f>
        <v>0</v>
      </c>
      <c r="I39" s="79"/>
      <c r="J39" s="79"/>
      <c r="K39" s="79"/>
      <c r="L39" s="79"/>
      <c r="M39" s="79"/>
      <c r="N39" s="79"/>
      <c r="O39" s="79"/>
      <c r="P39" s="79"/>
      <c r="Q39" s="79"/>
      <c r="R39" s="79">
        <f>S39+T39+U39+V39+W39</f>
        <v>0</v>
      </c>
      <c r="S39" s="79"/>
      <c r="T39" s="79"/>
      <c r="U39" s="79"/>
      <c r="V39" s="79"/>
      <c r="W39" s="79"/>
    </row>
    <row r="40" spans="1:23" s="331" customFormat="1" ht="26.25" customHeight="1">
      <c r="A40" s="334">
        <v>10</v>
      </c>
      <c r="B40" s="332" t="s">
        <v>203</v>
      </c>
      <c r="C40" s="330">
        <f aca="true" t="shared" si="12" ref="C40:W40">C41+C42</f>
        <v>0</v>
      </c>
      <c r="D40" s="330">
        <f t="shared" si="12"/>
        <v>0</v>
      </c>
      <c r="E40" s="330">
        <f t="shared" si="12"/>
        <v>0</v>
      </c>
      <c r="F40" s="330">
        <f t="shared" si="12"/>
        <v>0</v>
      </c>
      <c r="G40" s="330">
        <f t="shared" si="12"/>
        <v>0</v>
      </c>
      <c r="H40" s="330">
        <f t="shared" si="12"/>
        <v>0</v>
      </c>
      <c r="I40" s="330">
        <f t="shared" si="12"/>
        <v>0</v>
      </c>
      <c r="J40" s="330">
        <f t="shared" si="12"/>
        <v>0</v>
      </c>
      <c r="K40" s="330">
        <f t="shared" si="12"/>
        <v>0</v>
      </c>
      <c r="L40" s="330">
        <f t="shared" si="12"/>
        <v>0</v>
      </c>
      <c r="M40" s="330">
        <f t="shared" si="12"/>
        <v>0</v>
      </c>
      <c r="N40" s="330">
        <f t="shared" si="12"/>
        <v>0</v>
      </c>
      <c r="O40" s="330">
        <f t="shared" si="12"/>
        <v>0</v>
      </c>
      <c r="P40" s="330">
        <f t="shared" si="12"/>
        <v>0</v>
      </c>
      <c r="Q40" s="330">
        <f t="shared" si="12"/>
        <v>0</v>
      </c>
      <c r="R40" s="330">
        <f t="shared" si="12"/>
        <v>0</v>
      </c>
      <c r="S40" s="330">
        <f t="shared" si="12"/>
        <v>0</v>
      </c>
      <c r="T40" s="330">
        <f t="shared" si="12"/>
        <v>0</v>
      </c>
      <c r="U40" s="330">
        <f t="shared" si="12"/>
        <v>0</v>
      </c>
      <c r="V40" s="330">
        <f t="shared" si="12"/>
        <v>0</v>
      </c>
      <c r="W40" s="330">
        <f t="shared" si="12"/>
        <v>0</v>
      </c>
    </row>
    <row r="41" spans="1:23" ht="19.5" customHeight="1">
      <c r="A41" s="106" t="s">
        <v>292</v>
      </c>
      <c r="B41" s="102" t="s">
        <v>282</v>
      </c>
      <c r="C41" s="79"/>
      <c r="D41" s="79"/>
      <c r="E41" s="79">
        <f>F41+G41</f>
        <v>0</v>
      </c>
      <c r="F41" s="79"/>
      <c r="G41" s="79"/>
      <c r="H41" s="79">
        <f>I41+J41+K41+L41+M41+N41+O41+P41</f>
        <v>0</v>
      </c>
      <c r="I41" s="79"/>
      <c r="J41" s="79"/>
      <c r="K41" s="79"/>
      <c r="L41" s="79"/>
      <c r="M41" s="79"/>
      <c r="N41" s="79"/>
      <c r="O41" s="79"/>
      <c r="P41" s="79"/>
      <c r="Q41" s="79"/>
      <c r="R41" s="79">
        <f>S41+T41+U41+V41+W41</f>
        <v>0</v>
      </c>
      <c r="S41" s="79"/>
      <c r="T41" s="79"/>
      <c r="U41" s="79"/>
      <c r="V41" s="79"/>
      <c r="W41" s="79"/>
    </row>
    <row r="42" spans="1:23" ht="19.5" customHeight="1">
      <c r="A42" s="106" t="s">
        <v>293</v>
      </c>
      <c r="B42" s="102" t="s">
        <v>283</v>
      </c>
      <c r="C42" s="79"/>
      <c r="D42" s="79"/>
      <c r="E42" s="79">
        <f>F42+G42</f>
        <v>0</v>
      </c>
      <c r="F42" s="79"/>
      <c r="G42" s="79"/>
      <c r="H42" s="79">
        <f>I42+J42+K42+L42+M42+N42+O42+P42</f>
        <v>0</v>
      </c>
      <c r="I42" s="79"/>
      <c r="J42" s="79"/>
      <c r="K42" s="79"/>
      <c r="L42" s="79"/>
      <c r="M42" s="79"/>
      <c r="N42" s="79"/>
      <c r="O42" s="79"/>
      <c r="P42" s="79"/>
      <c r="Q42" s="79"/>
      <c r="R42" s="79">
        <f>S42+T42+U42+V42+W42</f>
        <v>0</v>
      </c>
      <c r="S42" s="79"/>
      <c r="T42" s="79"/>
      <c r="U42" s="79"/>
      <c r="V42" s="79"/>
      <c r="W42" s="79"/>
    </row>
    <row r="43" spans="1:23" s="331" customFormat="1" ht="27" customHeight="1">
      <c r="A43" s="334">
        <v>11</v>
      </c>
      <c r="B43" s="332" t="s">
        <v>208</v>
      </c>
      <c r="C43" s="330">
        <f aca="true" t="shared" si="13" ref="C43:W43">C44+C45</f>
        <v>0</v>
      </c>
      <c r="D43" s="330">
        <f t="shared" si="13"/>
        <v>0</v>
      </c>
      <c r="E43" s="330">
        <f t="shared" si="13"/>
        <v>0</v>
      </c>
      <c r="F43" s="330">
        <f t="shared" si="13"/>
        <v>0</v>
      </c>
      <c r="G43" s="330">
        <f t="shared" si="13"/>
        <v>0</v>
      </c>
      <c r="H43" s="330">
        <f t="shared" si="13"/>
        <v>0</v>
      </c>
      <c r="I43" s="330">
        <f t="shared" si="13"/>
        <v>0</v>
      </c>
      <c r="J43" s="330">
        <f t="shared" si="13"/>
        <v>0</v>
      </c>
      <c r="K43" s="330">
        <f t="shared" si="13"/>
        <v>0</v>
      </c>
      <c r="L43" s="330">
        <f t="shared" si="13"/>
        <v>0</v>
      </c>
      <c r="M43" s="330">
        <f t="shared" si="13"/>
        <v>0</v>
      </c>
      <c r="N43" s="330">
        <f t="shared" si="13"/>
        <v>0</v>
      </c>
      <c r="O43" s="330">
        <f t="shared" si="13"/>
        <v>0</v>
      </c>
      <c r="P43" s="330">
        <f t="shared" si="13"/>
        <v>0</v>
      </c>
      <c r="Q43" s="330">
        <f t="shared" si="13"/>
        <v>0</v>
      </c>
      <c r="R43" s="330">
        <f t="shared" si="13"/>
        <v>0</v>
      </c>
      <c r="S43" s="330">
        <f t="shared" si="13"/>
        <v>0</v>
      </c>
      <c r="T43" s="330">
        <f t="shared" si="13"/>
        <v>0</v>
      </c>
      <c r="U43" s="330">
        <f t="shared" si="13"/>
        <v>0</v>
      </c>
      <c r="V43" s="330">
        <f t="shared" si="13"/>
        <v>0</v>
      </c>
      <c r="W43" s="330">
        <f t="shared" si="13"/>
        <v>0</v>
      </c>
    </row>
    <row r="44" spans="1:23" ht="19.5" customHeight="1">
      <c r="A44" s="106" t="s">
        <v>294</v>
      </c>
      <c r="B44" s="102" t="s">
        <v>282</v>
      </c>
      <c r="C44" s="79"/>
      <c r="D44" s="79"/>
      <c r="E44" s="79">
        <f>F44+G44</f>
        <v>0</v>
      </c>
      <c r="F44" s="79"/>
      <c r="G44" s="79"/>
      <c r="H44" s="79">
        <f>I44+J44+K44+L44+M44+N44+O44+P44</f>
        <v>0</v>
      </c>
      <c r="I44" s="79"/>
      <c r="J44" s="79"/>
      <c r="K44" s="79"/>
      <c r="L44" s="79"/>
      <c r="M44" s="79"/>
      <c r="N44" s="79"/>
      <c r="O44" s="79"/>
      <c r="P44" s="79"/>
      <c r="Q44" s="79"/>
      <c r="R44" s="79">
        <f>S44+T44+U44+V44+W44</f>
        <v>0</v>
      </c>
      <c r="S44" s="79"/>
      <c r="T44" s="79"/>
      <c r="U44" s="79"/>
      <c r="V44" s="79"/>
      <c r="W44" s="79"/>
    </row>
    <row r="45" spans="1:23" ht="19.5" customHeight="1">
      <c r="A45" s="106" t="s">
        <v>295</v>
      </c>
      <c r="B45" s="102" t="s">
        <v>283</v>
      </c>
      <c r="C45" s="79"/>
      <c r="D45" s="79"/>
      <c r="E45" s="79">
        <f>F45+G45</f>
        <v>0</v>
      </c>
      <c r="F45" s="79"/>
      <c r="G45" s="79"/>
      <c r="H45" s="79">
        <f>I45+J45+K45+L45+M45+N45+O45+P45</f>
        <v>0</v>
      </c>
      <c r="I45" s="79"/>
      <c r="J45" s="79"/>
      <c r="K45" s="79"/>
      <c r="L45" s="79"/>
      <c r="M45" s="79"/>
      <c r="N45" s="79"/>
      <c r="O45" s="79"/>
      <c r="P45" s="79"/>
      <c r="Q45" s="79"/>
      <c r="R45" s="79">
        <f>S45+T45+U45+V45+W45</f>
        <v>0</v>
      </c>
      <c r="S45" s="79"/>
      <c r="T45" s="79"/>
      <c r="U45" s="79"/>
      <c r="V45" s="79"/>
      <c r="W45" s="79"/>
    </row>
    <row r="46" spans="1:23" s="331" customFormat="1" ht="29.25" customHeight="1">
      <c r="A46" s="334">
        <v>12</v>
      </c>
      <c r="B46" s="332" t="s">
        <v>213</v>
      </c>
      <c r="C46" s="330">
        <f aca="true" t="shared" si="14" ref="C46:W46">C47+C48</f>
        <v>0</v>
      </c>
      <c r="D46" s="330">
        <f t="shared" si="14"/>
        <v>0</v>
      </c>
      <c r="E46" s="330">
        <f t="shared" si="14"/>
        <v>0</v>
      </c>
      <c r="F46" s="330">
        <f t="shared" si="14"/>
        <v>0</v>
      </c>
      <c r="G46" s="330">
        <f t="shared" si="14"/>
        <v>0</v>
      </c>
      <c r="H46" s="330">
        <f t="shared" si="14"/>
        <v>0</v>
      </c>
      <c r="I46" s="330">
        <f t="shared" si="14"/>
        <v>0</v>
      </c>
      <c r="J46" s="330">
        <f t="shared" si="14"/>
        <v>0</v>
      </c>
      <c r="K46" s="330">
        <f t="shared" si="14"/>
        <v>0</v>
      </c>
      <c r="L46" s="330">
        <f t="shared" si="14"/>
        <v>0</v>
      </c>
      <c r="M46" s="330">
        <f t="shared" si="14"/>
        <v>0</v>
      </c>
      <c r="N46" s="330">
        <f t="shared" si="14"/>
        <v>0</v>
      </c>
      <c r="O46" s="330">
        <f t="shared" si="14"/>
        <v>0</v>
      </c>
      <c r="P46" s="330">
        <f t="shared" si="14"/>
        <v>0</v>
      </c>
      <c r="Q46" s="330">
        <f t="shared" si="14"/>
        <v>0</v>
      </c>
      <c r="R46" s="330">
        <f t="shared" si="14"/>
        <v>0</v>
      </c>
      <c r="S46" s="330">
        <f t="shared" si="14"/>
        <v>0</v>
      </c>
      <c r="T46" s="330">
        <f t="shared" si="14"/>
        <v>0</v>
      </c>
      <c r="U46" s="330">
        <f t="shared" si="14"/>
        <v>0</v>
      </c>
      <c r="V46" s="330">
        <f t="shared" si="14"/>
        <v>0</v>
      </c>
      <c r="W46" s="330">
        <f t="shared" si="14"/>
        <v>0</v>
      </c>
    </row>
    <row r="47" spans="1:23" ht="19.5" customHeight="1">
      <c r="A47" s="106" t="s">
        <v>296</v>
      </c>
      <c r="B47" s="102" t="s">
        <v>282</v>
      </c>
      <c r="C47" s="79"/>
      <c r="D47" s="79"/>
      <c r="E47" s="79">
        <f>F47+G47</f>
        <v>0</v>
      </c>
      <c r="F47" s="79"/>
      <c r="G47" s="79"/>
      <c r="H47" s="79">
        <f>I47+J47+K47+L47+M47+N47+O47+P47</f>
        <v>0</v>
      </c>
      <c r="I47" s="79"/>
      <c r="J47" s="79"/>
      <c r="K47" s="79"/>
      <c r="L47" s="79"/>
      <c r="M47" s="79"/>
      <c r="N47" s="79"/>
      <c r="O47" s="79"/>
      <c r="P47" s="79"/>
      <c r="Q47" s="79"/>
      <c r="R47" s="79">
        <f>S47+T47+U47+V47+W47</f>
        <v>0</v>
      </c>
      <c r="S47" s="79"/>
      <c r="T47" s="79"/>
      <c r="U47" s="79"/>
      <c r="V47" s="79"/>
      <c r="W47" s="79"/>
    </row>
    <row r="48" spans="1:23" ht="19.5" customHeight="1">
      <c r="A48" s="106" t="s">
        <v>297</v>
      </c>
      <c r="B48" s="102" t="s">
        <v>283</v>
      </c>
      <c r="C48" s="79"/>
      <c r="D48" s="79"/>
      <c r="E48" s="79">
        <f>F48+G48</f>
        <v>0</v>
      </c>
      <c r="F48" s="79"/>
      <c r="G48" s="79"/>
      <c r="H48" s="79">
        <f>I48+J48+K48+L48+M48+N48+O48+P48</f>
        <v>0</v>
      </c>
      <c r="I48" s="79"/>
      <c r="J48" s="79"/>
      <c r="K48" s="79"/>
      <c r="L48" s="79"/>
      <c r="M48" s="79"/>
      <c r="N48" s="79"/>
      <c r="O48" s="79"/>
      <c r="P48" s="79"/>
      <c r="Q48" s="79"/>
      <c r="R48" s="79">
        <f>S48+T48+U48+V48+W48</f>
        <v>0</v>
      </c>
      <c r="S48" s="79"/>
      <c r="T48" s="79"/>
      <c r="U48" s="79"/>
      <c r="V48" s="79"/>
      <c r="W48" s="79"/>
    </row>
    <row r="49" spans="1:23" s="331" customFormat="1" ht="31.5" customHeight="1">
      <c r="A49" s="334">
        <v>13</v>
      </c>
      <c r="B49" s="332" t="s">
        <v>216</v>
      </c>
      <c r="C49" s="330">
        <f aca="true" t="shared" si="15" ref="C49:W49">C50+C51</f>
        <v>0</v>
      </c>
      <c r="D49" s="330">
        <f t="shared" si="15"/>
        <v>0</v>
      </c>
      <c r="E49" s="330">
        <f t="shared" si="15"/>
        <v>0</v>
      </c>
      <c r="F49" s="330">
        <f t="shared" si="15"/>
        <v>0</v>
      </c>
      <c r="G49" s="330">
        <f t="shared" si="15"/>
        <v>0</v>
      </c>
      <c r="H49" s="330">
        <f t="shared" si="15"/>
        <v>0</v>
      </c>
      <c r="I49" s="330">
        <f t="shared" si="15"/>
        <v>0</v>
      </c>
      <c r="J49" s="330">
        <f t="shared" si="15"/>
        <v>0</v>
      </c>
      <c r="K49" s="330">
        <f t="shared" si="15"/>
        <v>0</v>
      </c>
      <c r="L49" s="330">
        <f t="shared" si="15"/>
        <v>0</v>
      </c>
      <c r="M49" s="330">
        <f t="shared" si="15"/>
        <v>0</v>
      </c>
      <c r="N49" s="330">
        <f t="shared" si="15"/>
        <v>0</v>
      </c>
      <c r="O49" s="330">
        <f t="shared" si="15"/>
        <v>0</v>
      </c>
      <c r="P49" s="330">
        <f t="shared" si="15"/>
        <v>0</v>
      </c>
      <c r="Q49" s="330">
        <f t="shared" si="15"/>
        <v>0</v>
      </c>
      <c r="R49" s="330">
        <f t="shared" si="15"/>
        <v>0</v>
      </c>
      <c r="S49" s="330">
        <f t="shared" si="15"/>
        <v>0</v>
      </c>
      <c r="T49" s="330">
        <f t="shared" si="15"/>
        <v>0</v>
      </c>
      <c r="U49" s="330">
        <f t="shared" si="15"/>
        <v>0</v>
      </c>
      <c r="V49" s="330">
        <f t="shared" si="15"/>
        <v>0</v>
      </c>
      <c r="W49" s="330">
        <f t="shared" si="15"/>
        <v>0</v>
      </c>
    </row>
    <row r="50" spans="1:23" ht="19.5" customHeight="1">
      <c r="A50" s="106" t="s">
        <v>298</v>
      </c>
      <c r="B50" s="102" t="s">
        <v>282</v>
      </c>
      <c r="C50" s="79"/>
      <c r="D50" s="79"/>
      <c r="E50" s="79">
        <f>F50+G50</f>
        <v>0</v>
      </c>
      <c r="F50" s="79"/>
      <c r="G50" s="79"/>
      <c r="H50" s="79">
        <f>I50+J50+K50+L50+M50+N50+O50+P50</f>
        <v>0</v>
      </c>
      <c r="I50" s="79"/>
      <c r="J50" s="79"/>
      <c r="K50" s="79"/>
      <c r="L50" s="79"/>
      <c r="M50" s="79"/>
      <c r="N50" s="79"/>
      <c r="O50" s="79"/>
      <c r="P50" s="79"/>
      <c r="Q50" s="79"/>
      <c r="R50" s="79">
        <f>S50+T50+U50+V50+W50</f>
        <v>0</v>
      </c>
      <c r="S50" s="79"/>
      <c r="T50" s="79"/>
      <c r="U50" s="79"/>
      <c r="V50" s="79"/>
      <c r="W50" s="79"/>
    </row>
    <row r="51" spans="1:23" ht="19.5" customHeight="1">
      <c r="A51" s="106" t="s">
        <v>299</v>
      </c>
      <c r="B51" s="102" t="s">
        <v>283</v>
      </c>
      <c r="C51" s="79"/>
      <c r="D51" s="79"/>
      <c r="E51" s="79">
        <f>F51+G51</f>
        <v>0</v>
      </c>
      <c r="F51" s="79"/>
      <c r="G51" s="79"/>
      <c r="H51" s="79">
        <f>I51+J51+K51+L51+M51+N51+O51+P51</f>
        <v>0</v>
      </c>
      <c r="I51" s="79"/>
      <c r="J51" s="79"/>
      <c r="K51" s="79"/>
      <c r="L51" s="79"/>
      <c r="M51" s="79"/>
      <c r="N51" s="79"/>
      <c r="O51" s="79"/>
      <c r="P51" s="79"/>
      <c r="Q51" s="79"/>
      <c r="R51" s="79">
        <f>S51+T51+U51+V51+W51</f>
        <v>0</v>
      </c>
      <c r="S51" s="79"/>
      <c r="T51" s="79"/>
      <c r="U51" s="79"/>
      <c r="V51" s="79"/>
      <c r="W51" s="79"/>
    </row>
    <row r="52" spans="1:23" ht="12.75">
      <c r="A52" s="177"/>
      <c r="B52" s="170"/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70"/>
      <c r="U52" s="170"/>
      <c r="V52" s="170"/>
      <c r="W52" s="170"/>
    </row>
    <row r="53" spans="1:23" ht="18.75">
      <c r="A53" s="515"/>
      <c r="B53" s="515"/>
      <c r="C53" s="515"/>
      <c r="D53" s="515"/>
      <c r="E53" s="515"/>
      <c r="F53" s="515"/>
      <c r="G53" s="178"/>
      <c r="H53" s="178"/>
      <c r="I53" s="178"/>
      <c r="J53" s="175"/>
      <c r="K53" s="176"/>
      <c r="L53" s="176"/>
      <c r="M53" s="175"/>
      <c r="N53" s="176"/>
      <c r="O53" s="532" t="str">
        <f>'Thông tin'!C4</f>
        <v>Sơn La, ngày 31 tháng 3  năm 2020</v>
      </c>
      <c r="P53" s="532"/>
      <c r="Q53" s="532"/>
      <c r="R53" s="532"/>
      <c r="S53" s="532"/>
      <c r="T53" s="532"/>
      <c r="U53" s="532"/>
      <c r="V53" s="170"/>
      <c r="W53" s="170"/>
    </row>
    <row r="54" spans="2:21" s="397" customFormat="1" ht="13.5" customHeight="1">
      <c r="B54" s="409" t="s">
        <v>73</v>
      </c>
      <c r="C54" s="409"/>
      <c r="D54" s="409"/>
      <c r="E54" s="409"/>
      <c r="N54" s="410"/>
      <c r="O54" s="410"/>
      <c r="P54" s="410"/>
      <c r="Q54" s="410"/>
      <c r="R54" s="410"/>
      <c r="S54" s="410"/>
      <c r="T54" s="410"/>
      <c r="U54" s="410"/>
    </row>
    <row r="55" s="397" customFormat="1" ht="16.5" customHeight="1"/>
    <row r="56" s="397" customFormat="1" ht="16.5" customHeight="1"/>
    <row r="57" s="397" customFormat="1" ht="12.75"/>
    <row r="58" spans="2:5" s="397" customFormat="1" ht="12.75">
      <c r="B58" s="410" t="s">
        <v>375</v>
      </c>
      <c r="C58" s="410"/>
      <c r="D58" s="410"/>
      <c r="E58" s="410"/>
    </row>
    <row r="59" spans="2:20" s="397" customFormat="1" ht="12.75">
      <c r="B59" s="410" t="s">
        <v>414</v>
      </c>
      <c r="C59" s="410"/>
      <c r="D59" s="410"/>
      <c r="E59" s="410"/>
      <c r="O59" s="410"/>
      <c r="P59" s="410"/>
      <c r="Q59" s="410"/>
      <c r="R59" s="410"/>
      <c r="S59" s="410"/>
      <c r="T59" s="410"/>
    </row>
  </sheetData>
  <sheetProtection/>
  <mergeCells count="36">
    <mergeCell ref="B59:E59"/>
    <mergeCell ref="O59:T59"/>
    <mergeCell ref="A1:E1"/>
    <mergeCell ref="F1:Q1"/>
    <mergeCell ref="R1:W1"/>
    <mergeCell ref="R3:W3"/>
    <mergeCell ref="I2:N2"/>
    <mergeCell ref="E7:E8"/>
    <mergeCell ref="Q6:Q8"/>
    <mergeCell ref="S6:S8"/>
    <mergeCell ref="B58:E58"/>
    <mergeCell ref="A53:F53"/>
    <mergeCell ref="O53:U53"/>
    <mergeCell ref="D4:D8"/>
    <mergeCell ref="H6:H8"/>
    <mergeCell ref="E5:G6"/>
    <mergeCell ref="I7:K7"/>
    <mergeCell ref="F7:G7"/>
    <mergeCell ref="H5:Q5"/>
    <mergeCell ref="L7:N7"/>
    <mergeCell ref="T6:T8"/>
    <mergeCell ref="B4:B8"/>
    <mergeCell ref="C4:C8"/>
    <mergeCell ref="R5:R8"/>
    <mergeCell ref="B54:E54"/>
    <mergeCell ref="N54:U54"/>
    <mergeCell ref="A4:A8"/>
    <mergeCell ref="E4:Q4"/>
    <mergeCell ref="R4:W4"/>
    <mergeCell ref="V6:V8"/>
    <mergeCell ref="S5:W5"/>
    <mergeCell ref="I6:P6"/>
    <mergeCell ref="O7:O8"/>
    <mergeCell ref="P7:P8"/>
    <mergeCell ref="W6:W8"/>
    <mergeCell ref="U6:U8"/>
  </mergeCells>
  <printOptions/>
  <pageMargins left="0.24" right="0.17" top="0.26" bottom="0.24" header="0.18" footer="0.17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24"/>
  </sheetPr>
  <dimension ref="A1:U32"/>
  <sheetViews>
    <sheetView zoomScalePageLayoutView="0" workbookViewId="0" topLeftCell="A10">
      <selection activeCell="C11" sqref="C11"/>
    </sheetView>
  </sheetViews>
  <sheetFormatPr defaultColWidth="9.140625" defaultRowHeight="12.75"/>
  <cols>
    <col min="1" max="1" width="4.140625" style="6" customWidth="1"/>
    <col min="2" max="2" width="31.57421875" style="6" customWidth="1"/>
    <col min="3" max="3" width="6.28125" style="6" customWidth="1"/>
    <col min="4" max="4" width="6.421875" style="6" customWidth="1"/>
    <col min="5" max="5" width="6.28125" style="6" customWidth="1"/>
    <col min="6" max="6" width="6.00390625" style="6" customWidth="1"/>
    <col min="7" max="7" width="6.57421875" style="6" customWidth="1"/>
    <col min="8" max="8" width="6.28125" style="6" customWidth="1"/>
    <col min="9" max="14" width="5.421875" style="6" customWidth="1"/>
    <col min="15" max="15" width="6.28125" style="6" customWidth="1"/>
    <col min="16" max="20" width="5.421875" style="6" customWidth="1"/>
    <col min="21" max="21" width="7.00390625" style="6" customWidth="1"/>
    <col min="22" max="16384" width="9.140625" style="6" customWidth="1"/>
  </cols>
  <sheetData>
    <row r="1" spans="1:21" ht="57.75" customHeight="1">
      <c r="A1" s="534" t="s">
        <v>301</v>
      </c>
      <c r="B1" s="534"/>
      <c r="C1" s="534"/>
      <c r="D1" s="534"/>
      <c r="E1" s="534"/>
      <c r="F1" s="419" t="s">
        <v>384</v>
      </c>
      <c r="G1" s="419"/>
      <c r="H1" s="419"/>
      <c r="I1" s="419"/>
      <c r="J1" s="419"/>
      <c r="K1" s="419"/>
      <c r="L1" s="419"/>
      <c r="M1" s="419"/>
      <c r="N1" s="419"/>
      <c r="O1" s="419"/>
      <c r="P1" s="419"/>
      <c r="Q1" s="442" t="str">
        <f>'Thông tin'!C2</f>
        <v>Đơn vị  báo cáo: CỤC THADS TỈNH SƠN LA
Đơn vị nhận báo cáo: TỔNG CỤC THADS</v>
      </c>
      <c r="R1" s="442"/>
      <c r="S1" s="442"/>
      <c r="T1" s="442"/>
      <c r="U1" s="442"/>
    </row>
    <row r="2" spans="1:21" ht="18" customHeight="1">
      <c r="A2" s="81"/>
      <c r="B2" s="81"/>
      <c r="C2" s="81"/>
      <c r="D2" s="81"/>
      <c r="E2" s="81"/>
      <c r="F2" s="145"/>
      <c r="G2" s="145"/>
      <c r="H2" s="509" t="str">
        <f>'Thông tin'!C8</f>
        <v> 06 tháng / năm 2020</v>
      </c>
      <c r="I2" s="509"/>
      <c r="J2" s="509"/>
      <c r="K2" s="509"/>
      <c r="L2" s="509"/>
      <c r="M2" s="509"/>
      <c r="N2" s="509"/>
      <c r="O2" s="145"/>
      <c r="P2" s="145"/>
      <c r="Q2" s="148"/>
      <c r="R2" s="148"/>
      <c r="S2" s="148"/>
      <c r="T2" s="148"/>
      <c r="U2" s="148"/>
    </row>
    <row r="3" spans="3:21" ht="15.75" customHeight="1"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540" t="s">
        <v>302</v>
      </c>
      <c r="R3" s="540"/>
      <c r="S3" s="540"/>
      <c r="T3" s="540"/>
      <c r="U3" s="540"/>
    </row>
    <row r="4" spans="1:21" ht="18.75" customHeight="1">
      <c r="A4" s="537" t="s">
        <v>13</v>
      </c>
      <c r="B4" s="537" t="s">
        <v>14</v>
      </c>
      <c r="C4" s="539" t="s">
        <v>303</v>
      </c>
      <c r="D4" s="539"/>
      <c r="E4" s="539"/>
      <c r="F4" s="539" t="s">
        <v>304</v>
      </c>
      <c r="G4" s="539"/>
      <c r="H4" s="539"/>
      <c r="I4" s="539" t="s">
        <v>305</v>
      </c>
      <c r="J4" s="539"/>
      <c r="K4" s="539"/>
      <c r="L4" s="539" t="s">
        <v>306</v>
      </c>
      <c r="M4" s="539"/>
      <c r="N4" s="539"/>
      <c r="O4" s="539"/>
      <c r="P4" s="539"/>
      <c r="Q4" s="539"/>
      <c r="R4" s="539"/>
      <c r="S4" s="539" t="s">
        <v>307</v>
      </c>
      <c r="T4" s="539"/>
      <c r="U4" s="539"/>
    </row>
    <row r="5" spans="1:21" ht="20.25" customHeight="1">
      <c r="A5" s="541"/>
      <c r="B5" s="541"/>
      <c r="C5" s="539"/>
      <c r="D5" s="539"/>
      <c r="E5" s="539"/>
      <c r="F5" s="539"/>
      <c r="G5" s="539"/>
      <c r="H5" s="539"/>
      <c r="I5" s="539"/>
      <c r="J5" s="539"/>
      <c r="K5" s="539"/>
      <c r="L5" s="539" t="s">
        <v>308</v>
      </c>
      <c r="M5" s="539"/>
      <c r="N5" s="539"/>
      <c r="O5" s="539"/>
      <c r="P5" s="539" t="s">
        <v>309</v>
      </c>
      <c r="Q5" s="539"/>
      <c r="R5" s="539"/>
      <c r="S5" s="539"/>
      <c r="T5" s="539"/>
      <c r="U5" s="539"/>
    </row>
    <row r="6" spans="1:21" ht="12" customHeight="1">
      <c r="A6" s="541"/>
      <c r="B6" s="541"/>
      <c r="C6" s="539"/>
      <c r="D6" s="539"/>
      <c r="E6" s="539"/>
      <c r="F6" s="539"/>
      <c r="G6" s="539"/>
      <c r="H6" s="539"/>
      <c r="I6" s="539"/>
      <c r="J6" s="539"/>
      <c r="K6" s="539"/>
      <c r="L6" s="537" t="s">
        <v>228</v>
      </c>
      <c r="M6" s="539" t="s">
        <v>17</v>
      </c>
      <c r="N6" s="539"/>
      <c r="O6" s="539"/>
      <c r="P6" s="537" t="s">
        <v>228</v>
      </c>
      <c r="Q6" s="539" t="s">
        <v>17</v>
      </c>
      <c r="R6" s="539"/>
      <c r="S6" s="539"/>
      <c r="T6" s="539"/>
      <c r="U6" s="539"/>
    </row>
    <row r="7" spans="1:21" ht="33.75" customHeight="1">
      <c r="A7" s="541"/>
      <c r="B7" s="541"/>
      <c r="C7" s="537" t="s">
        <v>310</v>
      </c>
      <c r="D7" s="537" t="s">
        <v>311</v>
      </c>
      <c r="E7" s="537" t="s">
        <v>312</v>
      </c>
      <c r="F7" s="537" t="s">
        <v>313</v>
      </c>
      <c r="G7" s="537" t="s">
        <v>311</v>
      </c>
      <c r="H7" s="537" t="s">
        <v>312</v>
      </c>
      <c r="I7" s="537" t="s">
        <v>310</v>
      </c>
      <c r="J7" s="537" t="s">
        <v>311</v>
      </c>
      <c r="K7" s="537" t="s">
        <v>312</v>
      </c>
      <c r="L7" s="541"/>
      <c r="M7" s="537" t="s">
        <v>282</v>
      </c>
      <c r="N7" s="537" t="s">
        <v>283</v>
      </c>
      <c r="O7" s="537" t="s">
        <v>314</v>
      </c>
      <c r="P7" s="541"/>
      <c r="Q7" s="537" t="s">
        <v>315</v>
      </c>
      <c r="R7" s="537" t="s">
        <v>316</v>
      </c>
      <c r="S7" s="537" t="s">
        <v>228</v>
      </c>
      <c r="T7" s="537" t="s">
        <v>317</v>
      </c>
      <c r="U7" s="537" t="s">
        <v>266</v>
      </c>
    </row>
    <row r="8" spans="1:21" ht="21" customHeight="1">
      <c r="A8" s="538"/>
      <c r="B8" s="538"/>
      <c r="C8" s="538"/>
      <c r="D8" s="538"/>
      <c r="E8" s="538"/>
      <c r="F8" s="538"/>
      <c r="G8" s="538"/>
      <c r="H8" s="538"/>
      <c r="I8" s="538"/>
      <c r="J8" s="538"/>
      <c r="K8" s="538"/>
      <c r="L8" s="538"/>
      <c r="M8" s="538"/>
      <c r="N8" s="538"/>
      <c r="O8" s="538"/>
      <c r="P8" s="538"/>
      <c r="Q8" s="538"/>
      <c r="R8" s="538"/>
      <c r="S8" s="538"/>
      <c r="T8" s="538"/>
      <c r="U8" s="538"/>
    </row>
    <row r="9" spans="1:21" ht="12.75">
      <c r="A9" s="543" t="s">
        <v>35</v>
      </c>
      <c r="B9" s="543"/>
      <c r="C9" s="109">
        <v>1</v>
      </c>
      <c r="D9" s="110">
        <v>2</v>
      </c>
      <c r="E9" s="110">
        <v>3</v>
      </c>
      <c r="F9" s="110">
        <v>4</v>
      </c>
      <c r="G9" s="110">
        <v>5</v>
      </c>
      <c r="H9" s="110">
        <v>6</v>
      </c>
      <c r="I9" s="110">
        <v>7</v>
      </c>
      <c r="J9" s="110">
        <v>8</v>
      </c>
      <c r="K9" s="110">
        <v>9</v>
      </c>
      <c r="L9" s="110">
        <v>10</v>
      </c>
      <c r="M9" s="110">
        <v>11</v>
      </c>
      <c r="N9" s="110">
        <v>12</v>
      </c>
      <c r="O9" s="110">
        <v>13</v>
      </c>
      <c r="P9" s="110">
        <v>14</v>
      </c>
      <c r="Q9" s="110">
        <v>15</v>
      </c>
      <c r="R9" s="110">
        <v>16</v>
      </c>
      <c r="S9" s="110">
        <v>17</v>
      </c>
      <c r="T9" s="110">
        <v>18</v>
      </c>
      <c r="U9" s="110">
        <v>19</v>
      </c>
    </row>
    <row r="10" spans="1:21" s="300" customFormat="1" ht="15.75" customHeight="1">
      <c r="A10" s="544" t="s">
        <v>228</v>
      </c>
      <c r="B10" s="544"/>
      <c r="C10" s="299">
        <f>C11+C12</f>
        <v>7</v>
      </c>
      <c r="D10" s="299">
        <f aca="true" t="shared" si="0" ref="D10:U10">D11+D12</f>
        <v>13</v>
      </c>
      <c r="E10" s="299">
        <f t="shared" si="0"/>
        <v>7</v>
      </c>
      <c r="F10" s="299">
        <f t="shared" si="0"/>
        <v>3</v>
      </c>
      <c r="G10" s="299">
        <f t="shared" si="0"/>
        <v>9</v>
      </c>
      <c r="H10" s="299">
        <f t="shared" si="0"/>
        <v>0</v>
      </c>
      <c r="I10" s="299">
        <f t="shared" si="0"/>
        <v>1</v>
      </c>
      <c r="J10" s="299">
        <f t="shared" si="0"/>
        <v>1</v>
      </c>
      <c r="K10" s="299">
        <f t="shared" si="0"/>
        <v>1</v>
      </c>
      <c r="L10" s="299">
        <f t="shared" si="0"/>
        <v>7</v>
      </c>
      <c r="M10" s="299">
        <f t="shared" si="0"/>
        <v>5</v>
      </c>
      <c r="N10" s="299">
        <f t="shared" si="0"/>
        <v>1</v>
      </c>
      <c r="O10" s="299">
        <f t="shared" si="0"/>
        <v>1</v>
      </c>
      <c r="P10" s="299">
        <f>P11+P12</f>
        <v>7</v>
      </c>
      <c r="Q10" s="299">
        <f>Q11+Q12</f>
        <v>7</v>
      </c>
      <c r="R10" s="299">
        <f>R11+R12</f>
        <v>0</v>
      </c>
      <c r="S10" s="299">
        <f>S11+S12</f>
        <v>7</v>
      </c>
      <c r="T10" s="299">
        <f t="shared" si="0"/>
        <v>5</v>
      </c>
      <c r="U10" s="299">
        <f t="shared" si="0"/>
        <v>2</v>
      </c>
    </row>
    <row r="11" spans="1:21" ht="15.75" customHeight="1">
      <c r="A11" s="86" t="s">
        <v>56</v>
      </c>
      <c r="B11" s="87" t="s">
        <v>154</v>
      </c>
      <c r="C11" s="53">
        <v>1</v>
      </c>
      <c r="D11" s="53">
        <v>1</v>
      </c>
      <c r="E11" s="53">
        <v>1</v>
      </c>
      <c r="F11" s="53"/>
      <c r="G11" s="53"/>
      <c r="H11" s="53"/>
      <c r="I11" s="53"/>
      <c r="J11" s="53"/>
      <c r="K11" s="53"/>
      <c r="L11" s="53">
        <f>M11+N11+O11</f>
        <v>1</v>
      </c>
      <c r="M11" s="53">
        <v>1</v>
      </c>
      <c r="N11" s="53"/>
      <c r="O11" s="53"/>
      <c r="P11" s="53">
        <f>Q11+R11</f>
        <v>1</v>
      </c>
      <c r="Q11" s="53">
        <v>1</v>
      </c>
      <c r="R11" s="53"/>
      <c r="S11" s="53">
        <f>T11+U11</f>
        <v>1</v>
      </c>
      <c r="T11" s="53">
        <v>1</v>
      </c>
      <c r="U11" s="53"/>
    </row>
    <row r="12" spans="1:21" s="289" customFormat="1" ht="15.75" customHeight="1">
      <c r="A12" s="287" t="s">
        <v>71</v>
      </c>
      <c r="B12" s="290" t="s">
        <v>153</v>
      </c>
      <c r="C12" s="298">
        <f>SUM(C13:C24)</f>
        <v>6</v>
      </c>
      <c r="D12" s="298">
        <f aca="true" t="shared" si="1" ref="D12:T12">SUM(D13:D24)</f>
        <v>12</v>
      </c>
      <c r="E12" s="298">
        <f t="shared" si="1"/>
        <v>6</v>
      </c>
      <c r="F12" s="298">
        <f t="shared" si="1"/>
        <v>3</v>
      </c>
      <c r="G12" s="298">
        <f t="shared" si="1"/>
        <v>9</v>
      </c>
      <c r="H12" s="298">
        <f t="shared" si="1"/>
        <v>0</v>
      </c>
      <c r="I12" s="298">
        <f t="shared" si="1"/>
        <v>1</v>
      </c>
      <c r="J12" s="298">
        <f t="shared" si="1"/>
        <v>1</v>
      </c>
      <c r="K12" s="298">
        <f t="shared" si="1"/>
        <v>1</v>
      </c>
      <c r="L12" s="298">
        <f t="shared" si="1"/>
        <v>6</v>
      </c>
      <c r="M12" s="298">
        <f t="shared" si="1"/>
        <v>4</v>
      </c>
      <c r="N12" s="298">
        <f t="shared" si="1"/>
        <v>1</v>
      </c>
      <c r="O12" s="298">
        <f t="shared" si="1"/>
        <v>1</v>
      </c>
      <c r="P12" s="298">
        <f t="shared" si="1"/>
        <v>6</v>
      </c>
      <c r="Q12" s="298">
        <f t="shared" si="1"/>
        <v>6</v>
      </c>
      <c r="R12" s="298">
        <f t="shared" si="1"/>
        <v>0</v>
      </c>
      <c r="S12" s="298">
        <f t="shared" si="1"/>
        <v>6</v>
      </c>
      <c r="T12" s="298">
        <f t="shared" si="1"/>
        <v>4</v>
      </c>
      <c r="U12" s="298">
        <f>SUM(U13:U24)</f>
        <v>2</v>
      </c>
    </row>
    <row r="13" spans="1:21" ht="15.75" customHeight="1">
      <c r="A13" s="86" t="s">
        <v>36</v>
      </c>
      <c r="B13" s="87" t="s">
        <v>229</v>
      </c>
      <c r="C13" s="205">
        <v>3</v>
      </c>
      <c r="D13" s="205">
        <v>3</v>
      </c>
      <c r="E13" s="205">
        <v>3</v>
      </c>
      <c r="F13" s="205"/>
      <c r="G13" s="205"/>
      <c r="H13" s="205"/>
      <c r="I13" s="205">
        <v>1</v>
      </c>
      <c r="J13" s="205">
        <v>1</v>
      </c>
      <c r="K13" s="205">
        <v>1</v>
      </c>
      <c r="L13" s="391">
        <f>M13+N13+O13</f>
        <v>3</v>
      </c>
      <c r="M13" s="205">
        <v>2</v>
      </c>
      <c r="N13" s="205">
        <v>1</v>
      </c>
      <c r="O13" s="205"/>
      <c r="P13" s="391">
        <f>Q13+R13</f>
        <v>3</v>
      </c>
      <c r="Q13" s="205">
        <v>3</v>
      </c>
      <c r="R13" s="205"/>
      <c r="S13" s="205">
        <f>T13+U13</f>
        <v>3</v>
      </c>
      <c r="T13" s="205">
        <v>2</v>
      </c>
      <c r="U13" s="205">
        <v>1</v>
      </c>
    </row>
    <row r="14" spans="1:21" ht="15.75" customHeight="1">
      <c r="A14" s="86" t="s">
        <v>37</v>
      </c>
      <c r="B14" s="87" t="s">
        <v>230</v>
      </c>
      <c r="C14" s="53"/>
      <c r="D14" s="53"/>
      <c r="E14" s="53"/>
      <c r="F14" s="53"/>
      <c r="G14" s="53"/>
      <c r="H14" s="53"/>
      <c r="I14" s="53"/>
      <c r="J14" s="53"/>
      <c r="K14" s="53"/>
      <c r="L14" s="53">
        <f aca="true" t="shared" si="2" ref="L14:L24">M14+N14+O14</f>
        <v>0</v>
      </c>
      <c r="M14" s="53"/>
      <c r="N14" s="53"/>
      <c r="O14" s="53"/>
      <c r="P14" s="53">
        <f aca="true" t="shared" si="3" ref="P14:P24">Q14+R14</f>
        <v>0</v>
      </c>
      <c r="Q14" s="53"/>
      <c r="R14" s="53"/>
      <c r="S14" s="53">
        <f aca="true" t="shared" si="4" ref="S14:S24">T14+U14</f>
        <v>0</v>
      </c>
      <c r="T14" s="53"/>
      <c r="U14" s="53"/>
    </row>
    <row r="15" spans="1:21" ht="15.75" customHeight="1">
      <c r="A15" s="86" t="s">
        <v>38</v>
      </c>
      <c r="B15" s="87" t="s">
        <v>231</v>
      </c>
      <c r="C15" s="53"/>
      <c r="D15" s="53"/>
      <c r="E15" s="53"/>
      <c r="F15" s="53"/>
      <c r="G15" s="53"/>
      <c r="H15" s="53"/>
      <c r="I15" s="53"/>
      <c r="J15" s="53"/>
      <c r="K15" s="53"/>
      <c r="L15" s="53">
        <f t="shared" si="2"/>
        <v>0</v>
      </c>
      <c r="M15" s="53"/>
      <c r="N15" s="53"/>
      <c r="O15" s="53"/>
      <c r="P15" s="53">
        <f t="shared" si="3"/>
        <v>0</v>
      </c>
      <c r="Q15" s="53"/>
      <c r="R15" s="53"/>
      <c r="S15" s="53">
        <f t="shared" si="4"/>
        <v>0</v>
      </c>
      <c r="T15" s="53"/>
      <c r="U15" s="53"/>
    </row>
    <row r="16" spans="1:21" ht="15.75" customHeight="1">
      <c r="A16" s="86" t="s">
        <v>39</v>
      </c>
      <c r="B16" s="87" t="s">
        <v>232</v>
      </c>
      <c r="C16" s="205">
        <v>3</v>
      </c>
      <c r="D16" s="205">
        <v>9</v>
      </c>
      <c r="E16" s="205">
        <v>3</v>
      </c>
      <c r="F16" s="205">
        <v>3</v>
      </c>
      <c r="G16" s="205">
        <v>9</v>
      </c>
      <c r="H16" s="205"/>
      <c r="I16" s="205"/>
      <c r="J16" s="205"/>
      <c r="K16" s="205"/>
      <c r="L16" s="205">
        <v>3</v>
      </c>
      <c r="M16" s="205">
        <v>2</v>
      </c>
      <c r="N16" s="205"/>
      <c r="O16" s="205">
        <v>1</v>
      </c>
      <c r="P16" s="205">
        <v>3</v>
      </c>
      <c r="Q16" s="205">
        <v>3</v>
      </c>
      <c r="R16" s="205"/>
      <c r="S16" s="205">
        <v>3</v>
      </c>
      <c r="T16" s="205">
        <v>2</v>
      </c>
      <c r="U16" s="205">
        <v>1</v>
      </c>
    </row>
    <row r="17" spans="1:21" ht="15.75" customHeight="1">
      <c r="A17" s="86" t="s">
        <v>40</v>
      </c>
      <c r="B17" s="87" t="s">
        <v>233</v>
      </c>
      <c r="C17" s="53"/>
      <c r="D17" s="53"/>
      <c r="E17" s="53"/>
      <c r="F17" s="53"/>
      <c r="G17" s="53"/>
      <c r="H17" s="53"/>
      <c r="I17" s="53"/>
      <c r="J17" s="53"/>
      <c r="K17" s="53"/>
      <c r="L17" s="53">
        <f t="shared" si="2"/>
        <v>0</v>
      </c>
      <c r="M17" s="53"/>
      <c r="N17" s="53"/>
      <c r="O17" s="53"/>
      <c r="P17" s="53">
        <f t="shared" si="3"/>
        <v>0</v>
      </c>
      <c r="Q17" s="53"/>
      <c r="R17" s="53"/>
      <c r="S17" s="53">
        <f t="shared" si="4"/>
        <v>0</v>
      </c>
      <c r="T17" s="53"/>
      <c r="U17" s="53"/>
    </row>
    <row r="18" spans="1:21" ht="15.75" customHeight="1">
      <c r="A18" s="86" t="s">
        <v>41</v>
      </c>
      <c r="B18" s="87" t="s">
        <v>234</v>
      </c>
      <c r="C18" s="53"/>
      <c r="D18" s="53"/>
      <c r="E18" s="53"/>
      <c r="F18" s="53"/>
      <c r="G18" s="53"/>
      <c r="H18" s="53"/>
      <c r="I18" s="53"/>
      <c r="J18" s="53"/>
      <c r="K18" s="53"/>
      <c r="L18" s="53">
        <f t="shared" si="2"/>
        <v>0</v>
      </c>
      <c r="M18" s="53"/>
      <c r="N18" s="53"/>
      <c r="O18" s="53"/>
      <c r="P18" s="53">
        <f t="shared" si="3"/>
        <v>0</v>
      </c>
      <c r="Q18" s="53"/>
      <c r="R18" s="53"/>
      <c r="S18" s="53">
        <f t="shared" si="4"/>
        <v>0</v>
      </c>
      <c r="T18" s="205"/>
      <c r="U18" s="53"/>
    </row>
    <row r="19" spans="1:21" ht="15.75" customHeight="1">
      <c r="A19" s="86" t="s">
        <v>42</v>
      </c>
      <c r="B19" s="87" t="s">
        <v>235</v>
      </c>
      <c r="C19" s="205"/>
      <c r="D19" s="205"/>
      <c r="E19" s="205"/>
      <c r="F19" s="53"/>
      <c r="G19" s="53"/>
      <c r="H19" s="53"/>
      <c r="I19" s="53"/>
      <c r="J19" s="53"/>
      <c r="K19" s="53"/>
      <c r="L19" s="53">
        <f t="shared" si="2"/>
        <v>0</v>
      </c>
      <c r="M19" s="53"/>
      <c r="N19" s="53"/>
      <c r="O19" s="53"/>
      <c r="P19" s="53">
        <f>Q19+R19</f>
        <v>0</v>
      </c>
      <c r="Q19" s="53"/>
      <c r="R19" s="53"/>
      <c r="S19" s="53">
        <f>T19+U19</f>
        <v>0</v>
      </c>
      <c r="T19" s="205"/>
      <c r="U19" s="53"/>
    </row>
    <row r="20" spans="1:21" ht="15.75" customHeight="1">
      <c r="A20" s="86" t="s">
        <v>43</v>
      </c>
      <c r="B20" s="87" t="s">
        <v>236</v>
      </c>
      <c r="C20" s="53"/>
      <c r="D20" s="53"/>
      <c r="E20" s="53"/>
      <c r="F20" s="53"/>
      <c r="G20" s="53"/>
      <c r="H20" s="53"/>
      <c r="I20" s="53"/>
      <c r="J20" s="53"/>
      <c r="K20" s="53"/>
      <c r="L20" s="53">
        <f t="shared" si="2"/>
        <v>0</v>
      </c>
      <c r="M20" s="53"/>
      <c r="N20" s="53"/>
      <c r="O20" s="53"/>
      <c r="P20" s="53">
        <f t="shared" si="3"/>
        <v>0</v>
      </c>
      <c r="Q20" s="53"/>
      <c r="R20" s="53"/>
      <c r="S20" s="53">
        <f t="shared" si="4"/>
        <v>0</v>
      </c>
      <c r="T20" s="53"/>
      <c r="U20" s="53"/>
    </row>
    <row r="21" spans="1:21" ht="15.75" customHeight="1">
      <c r="A21" s="86" t="s">
        <v>44</v>
      </c>
      <c r="B21" s="87" t="s">
        <v>237</v>
      </c>
      <c r="C21" s="53"/>
      <c r="D21" s="53"/>
      <c r="E21" s="53"/>
      <c r="F21" s="53"/>
      <c r="G21" s="53"/>
      <c r="H21" s="53"/>
      <c r="I21" s="53"/>
      <c r="J21" s="53"/>
      <c r="K21" s="53"/>
      <c r="L21" s="53">
        <f t="shared" si="2"/>
        <v>0</v>
      </c>
      <c r="M21" s="53"/>
      <c r="N21" s="53"/>
      <c r="O21" s="53"/>
      <c r="P21" s="53">
        <f t="shared" si="3"/>
        <v>0</v>
      </c>
      <c r="Q21" s="53"/>
      <c r="R21" s="53"/>
      <c r="S21" s="53">
        <f t="shared" si="4"/>
        <v>0</v>
      </c>
      <c r="T21" s="53"/>
      <c r="U21" s="53"/>
    </row>
    <row r="22" spans="1:21" ht="15.75" customHeight="1">
      <c r="A22" s="86" t="s">
        <v>45</v>
      </c>
      <c r="B22" s="87" t="s">
        <v>238</v>
      </c>
      <c r="C22" s="53"/>
      <c r="D22" s="53"/>
      <c r="E22" s="53"/>
      <c r="F22" s="53"/>
      <c r="G22" s="53"/>
      <c r="H22" s="53"/>
      <c r="I22" s="53"/>
      <c r="J22" s="53"/>
      <c r="K22" s="53"/>
      <c r="L22" s="53">
        <f t="shared" si="2"/>
        <v>0</v>
      </c>
      <c r="M22" s="53"/>
      <c r="N22" s="53"/>
      <c r="O22" s="53"/>
      <c r="P22" s="53">
        <f t="shared" si="3"/>
        <v>0</v>
      </c>
      <c r="Q22" s="53"/>
      <c r="R22" s="53"/>
      <c r="S22" s="53">
        <f t="shared" si="4"/>
        <v>0</v>
      </c>
      <c r="T22" s="53"/>
      <c r="U22" s="53"/>
    </row>
    <row r="23" spans="1:21" ht="15.75" customHeight="1">
      <c r="A23" s="86" t="s">
        <v>46</v>
      </c>
      <c r="B23" s="87" t="s">
        <v>239</v>
      </c>
      <c r="C23" s="53"/>
      <c r="D23" s="53"/>
      <c r="E23" s="53"/>
      <c r="F23" s="53"/>
      <c r="G23" s="53"/>
      <c r="H23" s="53"/>
      <c r="I23" s="53"/>
      <c r="J23" s="53"/>
      <c r="K23" s="53"/>
      <c r="L23" s="53">
        <f t="shared" si="2"/>
        <v>0</v>
      </c>
      <c r="M23" s="53"/>
      <c r="N23" s="53"/>
      <c r="O23" s="53"/>
      <c r="P23" s="53">
        <f t="shared" si="3"/>
        <v>0</v>
      </c>
      <c r="Q23" s="53"/>
      <c r="R23" s="53"/>
      <c r="S23" s="53">
        <f t="shared" si="4"/>
        <v>0</v>
      </c>
      <c r="T23" s="53"/>
      <c r="U23" s="53"/>
    </row>
    <row r="24" spans="1:21" ht="15.75" customHeight="1">
      <c r="A24" s="86" t="s">
        <v>47</v>
      </c>
      <c r="B24" s="87" t="s">
        <v>240</v>
      </c>
      <c r="C24" s="53"/>
      <c r="D24" s="53"/>
      <c r="E24" s="53"/>
      <c r="F24" s="53"/>
      <c r="G24" s="53"/>
      <c r="H24" s="53"/>
      <c r="I24" s="53"/>
      <c r="J24" s="53"/>
      <c r="K24" s="53"/>
      <c r="L24" s="53">
        <f t="shared" si="2"/>
        <v>0</v>
      </c>
      <c r="M24" s="53"/>
      <c r="N24" s="53"/>
      <c r="O24" s="53"/>
      <c r="P24" s="53">
        <f t="shared" si="3"/>
        <v>0</v>
      </c>
      <c r="Q24" s="53"/>
      <c r="R24" s="53"/>
      <c r="S24" s="53">
        <f t="shared" si="4"/>
        <v>0</v>
      </c>
      <c r="T24" s="53"/>
      <c r="U24" s="53"/>
    </row>
    <row r="25" spans="1:21" ht="8.25" customHeight="1">
      <c r="A25" s="169"/>
      <c r="B25" s="169"/>
      <c r="C25" s="169"/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</row>
    <row r="26" spans="1:21" ht="15" customHeight="1">
      <c r="A26" s="515"/>
      <c r="B26" s="515"/>
      <c r="C26" s="515"/>
      <c r="D26" s="515"/>
      <c r="E26" s="515"/>
      <c r="F26" s="515"/>
      <c r="G26" s="178"/>
      <c r="H26" s="178"/>
      <c r="I26" s="178"/>
      <c r="J26" s="175"/>
      <c r="K26" s="176"/>
      <c r="L26" s="176"/>
      <c r="M26" s="542" t="str">
        <f>'Thông tin'!C4</f>
        <v>Sơn La, ngày 31 tháng 3  năm 2020</v>
      </c>
      <c r="N26" s="542"/>
      <c r="O26" s="542"/>
      <c r="P26" s="542"/>
      <c r="Q26" s="542"/>
      <c r="R26" s="542"/>
      <c r="S26" s="542"/>
      <c r="T26" s="542"/>
      <c r="U26" s="542"/>
    </row>
    <row r="27" spans="2:21" s="397" customFormat="1" ht="13.5" customHeight="1">
      <c r="B27" s="409" t="s">
        <v>73</v>
      </c>
      <c r="C27" s="409"/>
      <c r="D27" s="409"/>
      <c r="E27" s="409"/>
      <c r="N27" s="410"/>
      <c r="O27" s="410"/>
      <c r="P27" s="410"/>
      <c r="Q27" s="410"/>
      <c r="R27" s="410"/>
      <c r="S27" s="410"/>
      <c r="T27" s="410"/>
      <c r="U27" s="410"/>
    </row>
    <row r="28" s="397" customFormat="1" ht="16.5" customHeight="1"/>
    <row r="29" s="397" customFormat="1" ht="16.5" customHeight="1"/>
    <row r="30" s="397" customFormat="1" ht="12.75"/>
    <row r="31" spans="2:5" s="397" customFormat="1" ht="12.75">
      <c r="B31" s="410" t="s">
        <v>375</v>
      </c>
      <c r="C31" s="410"/>
      <c r="D31" s="410"/>
      <c r="E31" s="410"/>
    </row>
    <row r="32" spans="2:20" s="397" customFormat="1" ht="12.75">
      <c r="B32" s="410" t="s">
        <v>414</v>
      </c>
      <c r="C32" s="410"/>
      <c r="D32" s="410"/>
      <c r="E32" s="410"/>
      <c r="O32" s="410"/>
      <c r="P32" s="410"/>
      <c r="Q32" s="410"/>
      <c r="R32" s="410"/>
      <c r="S32" s="410"/>
      <c r="T32" s="410"/>
    </row>
  </sheetData>
  <sheetProtection/>
  <mergeCells count="44">
    <mergeCell ref="B32:E32"/>
    <mergeCell ref="E7:E8"/>
    <mergeCell ref="C7:C8"/>
    <mergeCell ref="A4:A8"/>
    <mergeCell ref="C4:E6"/>
    <mergeCell ref="A26:F26"/>
    <mergeCell ref="M26:U26"/>
    <mergeCell ref="J7:J8"/>
    <mergeCell ref="O32:T32"/>
    <mergeCell ref="A9:B9"/>
    <mergeCell ref="A10:B10"/>
    <mergeCell ref="D7:D8"/>
    <mergeCell ref="B27:E27"/>
    <mergeCell ref="B31:E31"/>
    <mergeCell ref="N27:U27"/>
    <mergeCell ref="T7:T8"/>
    <mergeCell ref="S7:S8"/>
    <mergeCell ref="L6:L8"/>
    <mergeCell ref="M6:O6"/>
    <mergeCell ref="N7:N8"/>
    <mergeCell ref="R7:R8"/>
    <mergeCell ref="Q7:Q8"/>
    <mergeCell ref="O7:O8"/>
    <mergeCell ref="M7:M8"/>
    <mergeCell ref="Q1:U1"/>
    <mergeCell ref="Q3:U3"/>
    <mergeCell ref="H2:N2"/>
    <mergeCell ref="S4:U6"/>
    <mergeCell ref="P5:R5"/>
    <mergeCell ref="P6:P8"/>
    <mergeCell ref="Q6:R6"/>
    <mergeCell ref="U7:U8"/>
    <mergeCell ref="L4:R4"/>
    <mergeCell ref="L5:O5"/>
    <mergeCell ref="A1:E1"/>
    <mergeCell ref="F1:P1"/>
    <mergeCell ref="F7:F8"/>
    <mergeCell ref="G7:G8"/>
    <mergeCell ref="I4:K6"/>
    <mergeCell ref="H7:H8"/>
    <mergeCell ref="K7:K8"/>
    <mergeCell ref="I7:I8"/>
    <mergeCell ref="F4:H6"/>
    <mergeCell ref="B4:B8"/>
  </mergeCells>
  <printOptions/>
  <pageMargins left="0.19" right="0.17" top="0.28" bottom="0.17" header="0.16" footer="0.2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61"/>
  </sheetPr>
  <dimension ref="A1:X32"/>
  <sheetViews>
    <sheetView zoomScalePageLayoutView="0" workbookViewId="0" topLeftCell="A13">
      <selection activeCell="C11" sqref="C11"/>
    </sheetView>
  </sheetViews>
  <sheetFormatPr defaultColWidth="9.140625" defaultRowHeight="12.75"/>
  <cols>
    <col min="1" max="1" width="4.421875" style="6" customWidth="1"/>
    <col min="2" max="2" width="32.57421875" style="6" customWidth="1"/>
    <col min="3" max="24" width="5.00390625" style="6" customWidth="1"/>
    <col min="25" max="16384" width="9.140625" style="6" customWidth="1"/>
  </cols>
  <sheetData>
    <row r="1" spans="1:24" s="83" customFormat="1" ht="54" customHeight="1">
      <c r="A1" s="440" t="s">
        <v>318</v>
      </c>
      <c r="B1" s="440"/>
      <c r="C1" s="440"/>
      <c r="D1" s="440"/>
      <c r="E1" s="440"/>
      <c r="F1" s="547" t="s">
        <v>385</v>
      </c>
      <c r="G1" s="547"/>
      <c r="H1" s="547"/>
      <c r="I1" s="547"/>
      <c r="J1" s="547"/>
      <c r="K1" s="547"/>
      <c r="L1" s="547"/>
      <c r="M1" s="547"/>
      <c r="N1" s="547"/>
      <c r="O1" s="547"/>
      <c r="P1" s="547"/>
      <c r="Q1" s="547"/>
      <c r="R1" s="442" t="str">
        <f>'Thông tin'!C2</f>
        <v>Đơn vị  báo cáo: CỤC THADS TỈNH SƠN LA
Đơn vị nhận báo cáo: TỔNG CỤC THADS</v>
      </c>
      <c r="S1" s="442"/>
      <c r="T1" s="442"/>
      <c r="U1" s="442"/>
      <c r="V1" s="442"/>
      <c r="W1" s="442"/>
      <c r="X1" s="442"/>
    </row>
    <row r="2" spans="1:24" s="83" customFormat="1" ht="18.75" customHeight="1">
      <c r="A2" s="147"/>
      <c r="B2" s="147"/>
      <c r="C2" s="147"/>
      <c r="D2" s="147"/>
      <c r="E2" s="147"/>
      <c r="F2" s="151"/>
      <c r="G2" s="151"/>
      <c r="H2" s="151"/>
      <c r="I2" s="509" t="str">
        <f>'Thông tin'!C8</f>
        <v> 06 tháng / năm 2020</v>
      </c>
      <c r="J2" s="509"/>
      <c r="K2" s="509"/>
      <c r="L2" s="509"/>
      <c r="M2" s="509"/>
      <c r="N2" s="509"/>
      <c r="O2" s="509"/>
      <c r="P2" s="151"/>
      <c r="Q2" s="151"/>
      <c r="R2" s="148"/>
      <c r="S2" s="148"/>
      <c r="T2" s="148"/>
      <c r="U2" s="148"/>
      <c r="V2" s="148"/>
      <c r="W2" s="148"/>
      <c r="X2" s="148"/>
    </row>
    <row r="3" spans="1:24" s="83" customFormat="1" ht="7.5" customHeight="1">
      <c r="A3" s="46"/>
      <c r="E3" s="113"/>
      <c r="F3" s="114"/>
      <c r="G3" s="114"/>
      <c r="H3" s="548"/>
      <c r="I3" s="548"/>
      <c r="J3" s="115"/>
      <c r="K3" s="116"/>
      <c r="L3" s="549"/>
      <c r="M3" s="549"/>
      <c r="N3" s="549"/>
      <c r="O3" s="549"/>
      <c r="P3" s="549"/>
      <c r="Q3" s="112"/>
      <c r="R3" s="550"/>
      <c r="S3" s="550"/>
      <c r="T3" s="550"/>
      <c r="U3" s="550"/>
      <c r="V3" s="550"/>
      <c r="W3" s="550"/>
      <c r="X3" s="550"/>
    </row>
    <row r="4" spans="1:24" s="48" customFormat="1" ht="27" customHeight="1">
      <c r="A4" s="546" t="s">
        <v>319</v>
      </c>
      <c r="B4" s="555" t="s">
        <v>14</v>
      </c>
      <c r="C4" s="551" t="s">
        <v>336</v>
      </c>
      <c r="D4" s="552"/>
      <c r="E4" s="552"/>
      <c r="F4" s="552"/>
      <c r="G4" s="552"/>
      <c r="H4" s="552"/>
      <c r="I4" s="552"/>
      <c r="J4" s="553"/>
      <c r="K4" s="551" t="s">
        <v>337</v>
      </c>
      <c r="L4" s="552"/>
      <c r="M4" s="552"/>
      <c r="N4" s="552"/>
      <c r="O4" s="552"/>
      <c r="P4" s="552"/>
      <c r="Q4" s="553"/>
      <c r="R4" s="551" t="s">
        <v>338</v>
      </c>
      <c r="S4" s="552"/>
      <c r="T4" s="552"/>
      <c r="U4" s="552"/>
      <c r="V4" s="552"/>
      <c r="W4" s="552"/>
      <c r="X4" s="553"/>
    </row>
    <row r="5" spans="1:24" s="48" customFormat="1" ht="39.75" customHeight="1">
      <c r="A5" s="546"/>
      <c r="B5" s="555"/>
      <c r="C5" s="546" t="s">
        <v>320</v>
      </c>
      <c r="D5" s="546" t="s">
        <v>321</v>
      </c>
      <c r="E5" s="546"/>
      <c r="F5" s="546"/>
      <c r="G5" s="546"/>
      <c r="H5" s="546" t="s">
        <v>322</v>
      </c>
      <c r="I5" s="546"/>
      <c r="J5" s="546"/>
      <c r="K5" s="545" t="s">
        <v>323</v>
      </c>
      <c r="L5" s="545" t="s">
        <v>324</v>
      </c>
      <c r="M5" s="545"/>
      <c r="N5" s="545"/>
      <c r="O5" s="545" t="s">
        <v>325</v>
      </c>
      <c r="P5" s="545"/>
      <c r="Q5" s="545"/>
      <c r="R5" s="545" t="s">
        <v>326</v>
      </c>
      <c r="S5" s="545" t="s">
        <v>327</v>
      </c>
      <c r="T5" s="545"/>
      <c r="U5" s="545"/>
      <c r="V5" s="545" t="s">
        <v>328</v>
      </c>
      <c r="W5" s="545"/>
      <c r="X5" s="545"/>
    </row>
    <row r="6" spans="1:24" s="48" customFormat="1" ht="17.25" customHeight="1">
      <c r="A6" s="546"/>
      <c r="B6" s="555"/>
      <c r="C6" s="546"/>
      <c r="D6" s="546" t="s">
        <v>329</v>
      </c>
      <c r="E6" s="546" t="s">
        <v>330</v>
      </c>
      <c r="F6" s="546" t="s">
        <v>331</v>
      </c>
      <c r="G6" s="546" t="s">
        <v>316</v>
      </c>
      <c r="H6" s="546" t="s">
        <v>332</v>
      </c>
      <c r="I6" s="546" t="s">
        <v>333</v>
      </c>
      <c r="J6" s="546" t="s">
        <v>334</v>
      </c>
      <c r="K6" s="545"/>
      <c r="L6" s="545" t="s">
        <v>332</v>
      </c>
      <c r="M6" s="545" t="s">
        <v>333</v>
      </c>
      <c r="N6" s="546" t="s">
        <v>334</v>
      </c>
      <c r="O6" s="545" t="s">
        <v>332</v>
      </c>
      <c r="P6" s="545" t="s">
        <v>333</v>
      </c>
      <c r="Q6" s="546" t="s">
        <v>334</v>
      </c>
      <c r="R6" s="545"/>
      <c r="S6" s="545" t="s">
        <v>332</v>
      </c>
      <c r="T6" s="545" t="s">
        <v>333</v>
      </c>
      <c r="U6" s="546" t="s">
        <v>334</v>
      </c>
      <c r="V6" s="545" t="s">
        <v>332</v>
      </c>
      <c r="W6" s="545" t="s">
        <v>333</v>
      </c>
      <c r="X6" s="546" t="s">
        <v>334</v>
      </c>
    </row>
    <row r="7" spans="1:24" s="48" customFormat="1" ht="17.25" customHeight="1">
      <c r="A7" s="546"/>
      <c r="B7" s="555"/>
      <c r="C7" s="546"/>
      <c r="D7" s="546"/>
      <c r="E7" s="546"/>
      <c r="F7" s="546"/>
      <c r="G7" s="546"/>
      <c r="H7" s="546"/>
      <c r="I7" s="546"/>
      <c r="J7" s="546"/>
      <c r="K7" s="545"/>
      <c r="L7" s="545"/>
      <c r="M7" s="545"/>
      <c r="N7" s="546"/>
      <c r="O7" s="545"/>
      <c r="P7" s="545"/>
      <c r="Q7" s="546"/>
      <c r="R7" s="545"/>
      <c r="S7" s="545"/>
      <c r="T7" s="545"/>
      <c r="U7" s="546"/>
      <c r="V7" s="545"/>
      <c r="W7" s="545"/>
      <c r="X7" s="546"/>
    </row>
    <row r="8" spans="1:24" s="83" customFormat="1" ht="17.25" customHeight="1">
      <c r="A8" s="546"/>
      <c r="B8" s="555"/>
      <c r="C8" s="546"/>
      <c r="D8" s="546"/>
      <c r="E8" s="546"/>
      <c r="F8" s="546"/>
      <c r="G8" s="546"/>
      <c r="H8" s="546"/>
      <c r="I8" s="546"/>
      <c r="J8" s="546"/>
      <c r="K8" s="545"/>
      <c r="L8" s="545"/>
      <c r="M8" s="545"/>
      <c r="N8" s="546"/>
      <c r="O8" s="545"/>
      <c r="P8" s="545"/>
      <c r="Q8" s="546"/>
      <c r="R8" s="545"/>
      <c r="S8" s="545"/>
      <c r="T8" s="545"/>
      <c r="U8" s="546"/>
      <c r="V8" s="545"/>
      <c r="W8" s="545"/>
      <c r="X8" s="546"/>
    </row>
    <row r="9" spans="1:24" s="83" customFormat="1" ht="17.25" customHeight="1">
      <c r="A9" s="551" t="s">
        <v>35</v>
      </c>
      <c r="B9" s="553"/>
      <c r="C9" s="117">
        <v>1</v>
      </c>
      <c r="D9" s="117">
        <v>2</v>
      </c>
      <c r="E9" s="117" t="s">
        <v>38</v>
      </c>
      <c r="F9" s="117">
        <v>4</v>
      </c>
      <c r="G9" s="117">
        <v>5</v>
      </c>
      <c r="H9" s="117">
        <v>6</v>
      </c>
      <c r="I9" s="117">
        <v>7</v>
      </c>
      <c r="J9" s="117">
        <v>8</v>
      </c>
      <c r="K9" s="117">
        <v>9</v>
      </c>
      <c r="L9" s="117">
        <v>10</v>
      </c>
      <c r="M9" s="117">
        <v>11</v>
      </c>
      <c r="N9" s="117">
        <v>12</v>
      </c>
      <c r="O9" s="117">
        <v>13</v>
      </c>
      <c r="P9" s="117">
        <v>14</v>
      </c>
      <c r="Q9" s="117">
        <v>15</v>
      </c>
      <c r="R9" s="117">
        <v>16</v>
      </c>
      <c r="S9" s="117">
        <v>17</v>
      </c>
      <c r="T9" s="117">
        <v>18</v>
      </c>
      <c r="U9" s="117">
        <v>19</v>
      </c>
      <c r="V9" s="117">
        <v>20</v>
      </c>
      <c r="W9" s="117">
        <v>21</v>
      </c>
      <c r="X9" s="117">
        <v>22</v>
      </c>
    </row>
    <row r="10" spans="1:24" s="305" customFormat="1" ht="21" customHeight="1">
      <c r="A10" s="554" t="s">
        <v>335</v>
      </c>
      <c r="B10" s="554"/>
      <c r="C10" s="304">
        <f>C11+C12</f>
        <v>1</v>
      </c>
      <c r="D10" s="304">
        <f aca="true" t="shared" si="0" ref="D10:X10">D11+D12</f>
        <v>0</v>
      </c>
      <c r="E10" s="304">
        <f t="shared" si="0"/>
        <v>1</v>
      </c>
      <c r="F10" s="304">
        <f t="shared" si="0"/>
        <v>0</v>
      </c>
      <c r="G10" s="304">
        <f t="shared" si="0"/>
        <v>0</v>
      </c>
      <c r="H10" s="304">
        <f t="shared" si="0"/>
        <v>1</v>
      </c>
      <c r="I10" s="304">
        <f t="shared" si="0"/>
        <v>0</v>
      </c>
      <c r="J10" s="304">
        <f t="shared" si="0"/>
        <v>0</v>
      </c>
      <c r="K10" s="304">
        <f t="shared" si="0"/>
        <v>1</v>
      </c>
      <c r="L10" s="304">
        <f t="shared" si="0"/>
        <v>0</v>
      </c>
      <c r="M10" s="304">
        <f t="shared" si="0"/>
        <v>0</v>
      </c>
      <c r="N10" s="304">
        <f t="shared" si="0"/>
        <v>0</v>
      </c>
      <c r="O10" s="304">
        <f t="shared" si="0"/>
        <v>0</v>
      </c>
      <c r="P10" s="304">
        <f t="shared" si="0"/>
        <v>1</v>
      </c>
      <c r="Q10" s="304">
        <f t="shared" si="0"/>
        <v>0</v>
      </c>
      <c r="R10" s="304">
        <f t="shared" si="0"/>
        <v>6</v>
      </c>
      <c r="S10" s="304">
        <f t="shared" si="0"/>
        <v>3</v>
      </c>
      <c r="T10" s="304">
        <f t="shared" si="0"/>
        <v>0</v>
      </c>
      <c r="U10" s="304">
        <f t="shared" si="0"/>
        <v>0</v>
      </c>
      <c r="V10" s="304">
        <f t="shared" si="0"/>
        <v>3</v>
      </c>
      <c r="W10" s="304">
        <f t="shared" si="0"/>
        <v>0</v>
      </c>
      <c r="X10" s="304">
        <f t="shared" si="0"/>
        <v>0</v>
      </c>
    </row>
    <row r="11" spans="1:24" ht="21.75" customHeight="1">
      <c r="A11" s="117" t="s">
        <v>56</v>
      </c>
      <c r="B11" s="118" t="s">
        <v>154</v>
      </c>
      <c r="C11" s="75"/>
      <c r="D11" s="53"/>
      <c r="E11" s="53"/>
      <c r="F11" s="53"/>
      <c r="G11" s="53"/>
      <c r="H11" s="53"/>
      <c r="I11" s="53"/>
      <c r="J11" s="53"/>
      <c r="K11" s="53">
        <f>L11+M11+N11+O11+P11+Q11</f>
        <v>0</v>
      </c>
      <c r="L11" s="53"/>
      <c r="M11" s="53"/>
      <c r="N11" s="53"/>
      <c r="O11" s="53"/>
      <c r="P11" s="53"/>
      <c r="Q11" s="53"/>
      <c r="R11" s="53">
        <f>S11+T11+U11++V11+W11+X11</f>
        <v>0</v>
      </c>
      <c r="S11" s="53"/>
      <c r="T11" s="53"/>
      <c r="U11" s="53"/>
      <c r="V11" s="53"/>
      <c r="W11" s="53"/>
      <c r="X11" s="53"/>
    </row>
    <row r="12" spans="1:24" s="289" customFormat="1" ht="24" customHeight="1">
      <c r="A12" s="301" t="s">
        <v>71</v>
      </c>
      <c r="B12" s="302" t="s">
        <v>153</v>
      </c>
      <c r="C12" s="303">
        <f>SUM(C13:C24)</f>
        <v>1</v>
      </c>
      <c r="D12" s="303">
        <f aca="true" t="shared" si="1" ref="D12:X12">SUM(D13:D24)</f>
        <v>0</v>
      </c>
      <c r="E12" s="303">
        <f t="shared" si="1"/>
        <v>1</v>
      </c>
      <c r="F12" s="303">
        <f t="shared" si="1"/>
        <v>0</v>
      </c>
      <c r="G12" s="303">
        <f t="shared" si="1"/>
        <v>0</v>
      </c>
      <c r="H12" s="303">
        <f t="shared" si="1"/>
        <v>1</v>
      </c>
      <c r="I12" s="303">
        <f t="shared" si="1"/>
        <v>0</v>
      </c>
      <c r="J12" s="303">
        <f t="shared" si="1"/>
        <v>0</v>
      </c>
      <c r="K12" s="303">
        <f t="shared" si="1"/>
        <v>1</v>
      </c>
      <c r="L12" s="303">
        <f t="shared" si="1"/>
        <v>0</v>
      </c>
      <c r="M12" s="303">
        <f t="shared" si="1"/>
        <v>0</v>
      </c>
      <c r="N12" s="303">
        <f t="shared" si="1"/>
        <v>0</v>
      </c>
      <c r="O12" s="303">
        <f t="shared" si="1"/>
        <v>0</v>
      </c>
      <c r="P12" s="303">
        <f t="shared" si="1"/>
        <v>1</v>
      </c>
      <c r="Q12" s="303">
        <f t="shared" si="1"/>
        <v>0</v>
      </c>
      <c r="R12" s="303">
        <f t="shared" si="1"/>
        <v>6</v>
      </c>
      <c r="S12" s="303">
        <f t="shared" si="1"/>
        <v>3</v>
      </c>
      <c r="T12" s="303">
        <f t="shared" si="1"/>
        <v>0</v>
      </c>
      <c r="U12" s="303">
        <f t="shared" si="1"/>
        <v>0</v>
      </c>
      <c r="V12" s="303">
        <f t="shared" si="1"/>
        <v>3</v>
      </c>
      <c r="W12" s="303">
        <f t="shared" si="1"/>
        <v>0</v>
      </c>
      <c r="X12" s="303">
        <f t="shared" si="1"/>
        <v>0</v>
      </c>
    </row>
    <row r="13" spans="1:24" ht="12.75">
      <c r="A13" s="117" t="s">
        <v>36</v>
      </c>
      <c r="B13" s="118" t="s">
        <v>229</v>
      </c>
      <c r="C13" s="75"/>
      <c r="D13" s="53"/>
      <c r="E13" s="53"/>
      <c r="F13" s="53"/>
      <c r="G13" s="53"/>
      <c r="H13" s="53"/>
      <c r="I13" s="53"/>
      <c r="J13" s="53"/>
      <c r="K13" s="53">
        <f aca="true" t="shared" si="2" ref="K13:K24">L13+M13+N13+O13+P13+Q13</f>
        <v>0</v>
      </c>
      <c r="L13" s="53"/>
      <c r="M13" s="53"/>
      <c r="N13" s="53"/>
      <c r="O13" s="53"/>
      <c r="P13" s="53"/>
      <c r="Q13" s="53"/>
      <c r="R13" s="53">
        <f aca="true" t="shared" si="3" ref="R13:R24">S13+T13+U13++V13+W13+X13</f>
        <v>0</v>
      </c>
      <c r="S13" s="53"/>
      <c r="T13" s="53"/>
      <c r="U13" s="53"/>
      <c r="V13" s="53"/>
      <c r="W13" s="53"/>
      <c r="X13" s="53"/>
    </row>
    <row r="14" spans="1:24" ht="12.75">
      <c r="A14" s="117" t="s">
        <v>37</v>
      </c>
      <c r="B14" s="118" t="s">
        <v>230</v>
      </c>
      <c r="C14" s="75"/>
      <c r="D14" s="53"/>
      <c r="E14" s="53"/>
      <c r="F14" s="53"/>
      <c r="G14" s="53"/>
      <c r="H14" s="53"/>
      <c r="I14" s="53"/>
      <c r="J14" s="53"/>
      <c r="K14" s="53">
        <f t="shared" si="2"/>
        <v>0</v>
      </c>
      <c r="L14" s="53"/>
      <c r="M14" s="53"/>
      <c r="N14" s="53"/>
      <c r="O14" s="53"/>
      <c r="P14" s="53"/>
      <c r="Q14" s="53"/>
      <c r="R14" s="53">
        <f t="shared" si="3"/>
        <v>0</v>
      </c>
      <c r="S14" s="53"/>
      <c r="T14" s="53"/>
      <c r="U14" s="53"/>
      <c r="V14" s="53"/>
      <c r="W14" s="53"/>
      <c r="X14" s="53"/>
    </row>
    <row r="15" spans="1:24" ht="12.75">
      <c r="A15" s="117" t="s">
        <v>38</v>
      </c>
      <c r="B15" s="118" t="s">
        <v>231</v>
      </c>
      <c r="C15" s="75"/>
      <c r="D15" s="53"/>
      <c r="E15" s="53"/>
      <c r="F15" s="53"/>
      <c r="G15" s="53"/>
      <c r="H15" s="53"/>
      <c r="I15" s="53"/>
      <c r="J15" s="53"/>
      <c r="K15" s="53">
        <f t="shared" si="2"/>
        <v>0</v>
      </c>
      <c r="L15" s="53"/>
      <c r="M15" s="53"/>
      <c r="N15" s="53"/>
      <c r="O15" s="53"/>
      <c r="P15" s="53"/>
      <c r="Q15" s="53"/>
      <c r="R15" s="53">
        <f t="shared" si="3"/>
        <v>0</v>
      </c>
      <c r="S15" s="53"/>
      <c r="T15" s="53"/>
      <c r="U15" s="53"/>
      <c r="V15" s="53"/>
      <c r="W15" s="53"/>
      <c r="X15" s="53"/>
    </row>
    <row r="16" spans="1:24" ht="12.75">
      <c r="A16" s="117" t="s">
        <v>39</v>
      </c>
      <c r="B16" s="118" t="s">
        <v>232</v>
      </c>
      <c r="C16" s="75"/>
      <c r="D16" s="53"/>
      <c r="E16" s="53"/>
      <c r="F16" s="53"/>
      <c r="G16" s="53"/>
      <c r="H16" s="53"/>
      <c r="I16" s="53"/>
      <c r="J16" s="53"/>
      <c r="K16" s="53">
        <f t="shared" si="2"/>
        <v>1</v>
      </c>
      <c r="L16" s="53"/>
      <c r="M16" s="53"/>
      <c r="N16" s="53"/>
      <c r="O16" s="53"/>
      <c r="P16" s="53">
        <v>1</v>
      </c>
      <c r="Q16" s="53"/>
      <c r="R16" s="53">
        <f t="shared" si="3"/>
        <v>2</v>
      </c>
      <c r="S16" s="53">
        <v>2</v>
      </c>
      <c r="T16" s="53"/>
      <c r="U16" s="53"/>
      <c r="V16" s="53"/>
      <c r="W16" s="53"/>
      <c r="X16" s="53"/>
    </row>
    <row r="17" spans="1:24" ht="12.75">
      <c r="A17" s="117" t="s">
        <v>40</v>
      </c>
      <c r="B17" s="118" t="s">
        <v>233</v>
      </c>
      <c r="C17" s="75"/>
      <c r="D17" s="53"/>
      <c r="E17" s="53"/>
      <c r="F17" s="53"/>
      <c r="G17" s="53"/>
      <c r="H17" s="53"/>
      <c r="I17" s="53"/>
      <c r="J17" s="53"/>
      <c r="K17" s="53">
        <f t="shared" si="2"/>
        <v>0</v>
      </c>
      <c r="L17" s="53"/>
      <c r="M17" s="53"/>
      <c r="N17" s="53"/>
      <c r="O17" s="53"/>
      <c r="P17" s="53"/>
      <c r="Q17" s="53"/>
      <c r="R17" s="53">
        <f t="shared" si="3"/>
        <v>0</v>
      </c>
      <c r="S17" s="53"/>
      <c r="T17" s="53"/>
      <c r="U17" s="53"/>
      <c r="V17" s="53"/>
      <c r="W17" s="53"/>
      <c r="X17" s="53"/>
    </row>
    <row r="18" spans="1:24" ht="12.75">
      <c r="A18" s="117" t="s">
        <v>41</v>
      </c>
      <c r="B18" s="118" t="s">
        <v>234</v>
      </c>
      <c r="C18" s="75"/>
      <c r="D18" s="53"/>
      <c r="E18" s="53"/>
      <c r="F18" s="53"/>
      <c r="G18" s="53"/>
      <c r="H18" s="53"/>
      <c r="I18" s="53"/>
      <c r="J18" s="53"/>
      <c r="K18" s="53">
        <f t="shared" si="2"/>
        <v>0</v>
      </c>
      <c r="L18" s="53"/>
      <c r="M18" s="53"/>
      <c r="N18" s="53"/>
      <c r="O18" s="53"/>
      <c r="P18" s="53"/>
      <c r="Q18" s="53"/>
      <c r="R18" s="53">
        <f t="shared" si="3"/>
        <v>1</v>
      </c>
      <c r="S18" s="53"/>
      <c r="T18" s="53"/>
      <c r="U18" s="53"/>
      <c r="V18" s="53">
        <v>1</v>
      </c>
      <c r="W18" s="53"/>
      <c r="X18" s="53"/>
    </row>
    <row r="19" spans="1:24" ht="12.75">
      <c r="A19" s="117" t="s">
        <v>42</v>
      </c>
      <c r="B19" s="118" t="s">
        <v>235</v>
      </c>
      <c r="C19" s="75">
        <v>1</v>
      </c>
      <c r="D19" s="53"/>
      <c r="E19" s="206">
        <v>1</v>
      </c>
      <c r="F19" s="206"/>
      <c r="G19" s="206"/>
      <c r="H19" s="207">
        <v>1</v>
      </c>
      <c r="I19" s="53"/>
      <c r="J19" s="53"/>
      <c r="K19" s="53">
        <f t="shared" si="2"/>
        <v>0</v>
      </c>
      <c r="L19" s="53"/>
      <c r="M19" s="53"/>
      <c r="N19" s="53"/>
      <c r="O19" s="53"/>
      <c r="P19" s="53"/>
      <c r="Q19" s="53"/>
      <c r="R19" s="53">
        <f t="shared" si="3"/>
        <v>0</v>
      </c>
      <c r="S19" s="53"/>
      <c r="T19" s="53"/>
      <c r="U19" s="53"/>
      <c r="V19" s="53"/>
      <c r="W19" s="53"/>
      <c r="X19" s="53"/>
    </row>
    <row r="20" spans="1:24" ht="12.75">
      <c r="A20" s="117" t="s">
        <v>43</v>
      </c>
      <c r="B20" s="118" t="s">
        <v>236</v>
      </c>
      <c r="C20" s="75"/>
      <c r="D20" s="53"/>
      <c r="E20" s="53"/>
      <c r="F20" s="53"/>
      <c r="G20" s="53"/>
      <c r="H20" s="53"/>
      <c r="I20" s="53"/>
      <c r="J20" s="53"/>
      <c r="K20" s="53">
        <f t="shared" si="2"/>
        <v>0</v>
      </c>
      <c r="L20" s="53"/>
      <c r="M20" s="53"/>
      <c r="N20" s="53"/>
      <c r="O20" s="53"/>
      <c r="P20" s="53"/>
      <c r="Q20" s="53"/>
      <c r="R20" s="53">
        <f t="shared" si="3"/>
        <v>0</v>
      </c>
      <c r="S20" s="53"/>
      <c r="T20" s="53"/>
      <c r="U20" s="53"/>
      <c r="V20" s="53"/>
      <c r="W20" s="53"/>
      <c r="X20" s="53"/>
    </row>
    <row r="21" spans="1:24" ht="12.75">
      <c r="A21" s="117" t="s">
        <v>44</v>
      </c>
      <c r="B21" s="118" t="s">
        <v>237</v>
      </c>
      <c r="C21" s="75"/>
      <c r="D21" s="53"/>
      <c r="E21" s="53"/>
      <c r="F21" s="53"/>
      <c r="G21" s="53"/>
      <c r="H21" s="53"/>
      <c r="I21" s="53"/>
      <c r="J21" s="53"/>
      <c r="K21" s="53">
        <f t="shared" si="2"/>
        <v>0</v>
      </c>
      <c r="L21" s="53"/>
      <c r="M21" s="53"/>
      <c r="N21" s="53"/>
      <c r="O21" s="53"/>
      <c r="P21" s="53"/>
      <c r="Q21" s="53"/>
      <c r="R21" s="53">
        <f t="shared" si="3"/>
        <v>1</v>
      </c>
      <c r="S21" s="53">
        <v>1</v>
      </c>
      <c r="T21" s="53"/>
      <c r="U21" s="53"/>
      <c r="V21" s="53"/>
      <c r="W21" s="53"/>
      <c r="X21" s="53"/>
    </row>
    <row r="22" spans="1:24" ht="12.75">
      <c r="A22" s="117" t="s">
        <v>45</v>
      </c>
      <c r="B22" s="118" t="s">
        <v>238</v>
      </c>
      <c r="C22" s="75"/>
      <c r="D22" s="53"/>
      <c r="E22" s="53"/>
      <c r="F22" s="53"/>
      <c r="G22" s="53"/>
      <c r="H22" s="53"/>
      <c r="I22" s="53"/>
      <c r="J22" s="53"/>
      <c r="K22" s="53">
        <f t="shared" si="2"/>
        <v>0</v>
      </c>
      <c r="L22" s="53"/>
      <c r="M22" s="53"/>
      <c r="N22" s="53"/>
      <c r="O22" s="53"/>
      <c r="P22" s="53"/>
      <c r="Q22" s="53"/>
      <c r="R22" s="53">
        <f t="shared" si="3"/>
        <v>1</v>
      </c>
      <c r="S22" s="53"/>
      <c r="T22" s="53"/>
      <c r="U22" s="53"/>
      <c r="V22" s="53">
        <v>1</v>
      </c>
      <c r="W22" s="53"/>
      <c r="X22" s="53"/>
    </row>
    <row r="23" spans="1:24" ht="12.75">
      <c r="A23" s="117" t="s">
        <v>46</v>
      </c>
      <c r="B23" s="118" t="s">
        <v>239</v>
      </c>
      <c r="C23" s="75"/>
      <c r="D23" s="53"/>
      <c r="E23" s="53"/>
      <c r="F23" s="53"/>
      <c r="G23" s="53"/>
      <c r="H23" s="53"/>
      <c r="I23" s="53"/>
      <c r="J23" s="53"/>
      <c r="K23" s="53">
        <f t="shared" si="2"/>
        <v>0</v>
      </c>
      <c r="L23" s="53"/>
      <c r="M23" s="53"/>
      <c r="N23" s="53"/>
      <c r="O23" s="53"/>
      <c r="P23" s="53"/>
      <c r="Q23" s="53"/>
      <c r="R23" s="53">
        <f t="shared" si="3"/>
        <v>1</v>
      </c>
      <c r="S23" s="53"/>
      <c r="T23" s="53"/>
      <c r="U23" s="53"/>
      <c r="V23" s="53">
        <v>1</v>
      </c>
      <c r="W23" s="53"/>
      <c r="X23" s="53"/>
    </row>
    <row r="24" spans="1:24" ht="12.75">
      <c r="A24" s="117" t="s">
        <v>47</v>
      </c>
      <c r="B24" s="118" t="s">
        <v>240</v>
      </c>
      <c r="C24" s="75"/>
      <c r="D24" s="53"/>
      <c r="E24" s="53"/>
      <c r="F24" s="53"/>
      <c r="G24" s="53"/>
      <c r="H24" s="53"/>
      <c r="I24" s="53"/>
      <c r="J24" s="53"/>
      <c r="K24" s="53">
        <f t="shared" si="2"/>
        <v>0</v>
      </c>
      <c r="L24" s="53"/>
      <c r="M24" s="53"/>
      <c r="N24" s="53"/>
      <c r="O24" s="53"/>
      <c r="P24" s="53"/>
      <c r="Q24" s="53"/>
      <c r="R24" s="53">
        <f t="shared" si="3"/>
        <v>0</v>
      </c>
      <c r="S24" s="53"/>
      <c r="T24" s="53"/>
      <c r="U24" s="53"/>
      <c r="V24" s="53"/>
      <c r="W24" s="53"/>
      <c r="X24" s="53"/>
    </row>
    <row r="25" spans="1:24" ht="12.75">
      <c r="A25" s="169"/>
      <c r="B25" s="169"/>
      <c r="C25" s="169"/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</row>
    <row r="26" spans="1:24" s="64" customFormat="1" ht="15" customHeight="1">
      <c r="A26" s="181"/>
      <c r="B26" s="515"/>
      <c r="C26" s="515"/>
      <c r="D26" s="515"/>
      <c r="E26" s="515"/>
      <c r="F26" s="515"/>
      <c r="G26" s="515"/>
      <c r="H26" s="178"/>
      <c r="I26" s="178"/>
      <c r="J26" s="178"/>
      <c r="K26" s="175"/>
      <c r="L26" s="176"/>
      <c r="M26" s="176"/>
      <c r="N26" s="180" t="str">
        <f>'Thông tin'!C4</f>
        <v>Sơn La, ngày 31 tháng 3  năm 2020</v>
      </c>
      <c r="O26" s="180"/>
      <c r="P26" s="180"/>
      <c r="Q26" s="180"/>
      <c r="R26" s="180"/>
      <c r="S26" s="180"/>
      <c r="T26" s="180"/>
      <c r="U26" s="180"/>
      <c r="V26" s="180"/>
      <c r="W26" s="173"/>
      <c r="X26" s="173"/>
    </row>
    <row r="27" spans="2:21" s="397" customFormat="1" ht="13.5" customHeight="1">
      <c r="B27" s="409" t="s">
        <v>73</v>
      </c>
      <c r="C27" s="409"/>
      <c r="D27" s="409"/>
      <c r="E27" s="409"/>
      <c r="N27" s="410"/>
      <c r="O27" s="410"/>
      <c r="P27" s="410"/>
      <c r="Q27" s="410"/>
      <c r="R27" s="410"/>
      <c r="S27" s="410"/>
      <c r="T27" s="410"/>
      <c r="U27" s="410"/>
    </row>
    <row r="28" s="397" customFormat="1" ht="16.5" customHeight="1"/>
    <row r="29" s="397" customFormat="1" ht="16.5" customHeight="1"/>
    <row r="30" s="397" customFormat="1" ht="12.75"/>
    <row r="31" spans="2:5" s="397" customFormat="1" ht="12.75">
      <c r="B31" s="410" t="s">
        <v>375</v>
      </c>
      <c r="C31" s="410"/>
      <c r="D31" s="410"/>
      <c r="E31" s="410"/>
    </row>
    <row r="32" spans="2:20" s="397" customFormat="1" ht="12.75">
      <c r="B32" s="410" t="s">
        <v>414</v>
      </c>
      <c r="C32" s="410"/>
      <c r="D32" s="410"/>
      <c r="E32" s="410"/>
      <c r="O32" s="410"/>
      <c r="P32" s="410"/>
      <c r="Q32" s="410"/>
      <c r="R32" s="410"/>
      <c r="S32" s="410"/>
      <c r="T32" s="410"/>
    </row>
  </sheetData>
  <sheetProtection/>
  <mergeCells count="48">
    <mergeCell ref="B27:E27"/>
    <mergeCell ref="N27:U27"/>
    <mergeCell ref="B31:E31"/>
    <mergeCell ref="B32:E32"/>
    <mergeCell ref="O32:T32"/>
    <mergeCell ref="R5:R8"/>
    <mergeCell ref="S5:U5"/>
    <mergeCell ref="A9:B9"/>
    <mergeCell ref="A10:B10"/>
    <mergeCell ref="U6:U8"/>
    <mergeCell ref="P6:P8"/>
    <mergeCell ref="Q6:Q8"/>
    <mergeCell ref="A4:A8"/>
    <mergeCell ref="B4:B8"/>
    <mergeCell ref="G6:G8"/>
    <mergeCell ref="B26:G26"/>
    <mergeCell ref="R4:X4"/>
    <mergeCell ref="C5:C8"/>
    <mergeCell ref="C4:J4"/>
    <mergeCell ref="K4:Q4"/>
    <mergeCell ref="D6:D8"/>
    <mergeCell ref="E6:E8"/>
    <mergeCell ref="F6:F8"/>
    <mergeCell ref="H6:H8"/>
    <mergeCell ref="I6:I8"/>
    <mergeCell ref="A1:E1"/>
    <mergeCell ref="F1:Q1"/>
    <mergeCell ref="R1:X1"/>
    <mergeCell ref="H3:I3"/>
    <mergeCell ref="L3:P3"/>
    <mergeCell ref="R3:X3"/>
    <mergeCell ref="I2:O2"/>
    <mergeCell ref="D5:G5"/>
    <mergeCell ref="H5:J5"/>
    <mergeCell ref="O6:O8"/>
    <mergeCell ref="J6:J8"/>
    <mergeCell ref="L6:L8"/>
    <mergeCell ref="M6:M8"/>
    <mergeCell ref="N6:N8"/>
    <mergeCell ref="K5:K8"/>
    <mergeCell ref="L5:N5"/>
    <mergeCell ref="O5:Q5"/>
    <mergeCell ref="V5:X5"/>
    <mergeCell ref="S6:S8"/>
    <mergeCell ref="X6:X8"/>
    <mergeCell ref="V6:V8"/>
    <mergeCell ref="W6:W8"/>
    <mergeCell ref="T6:T8"/>
  </mergeCells>
  <printOptions/>
  <pageMargins left="0.16" right="0.17" top="0.25" bottom="0.3" header="0.18" footer="0.17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9"/>
  </sheetPr>
  <dimension ref="A1:U32"/>
  <sheetViews>
    <sheetView zoomScalePageLayoutView="0" workbookViewId="0" topLeftCell="A19">
      <selection activeCell="C11" sqref="C11"/>
    </sheetView>
  </sheetViews>
  <sheetFormatPr defaultColWidth="9.140625" defaultRowHeight="12.75"/>
  <cols>
    <col min="1" max="1" width="5.421875" style="0" customWidth="1"/>
    <col min="2" max="2" width="31.8515625" style="0" customWidth="1"/>
    <col min="3" max="3" width="7.8515625" style="0" customWidth="1"/>
    <col min="4" max="4" width="7.00390625" style="0" customWidth="1"/>
    <col min="5" max="5" width="5.7109375" style="0" customWidth="1"/>
    <col min="6" max="6" width="8.28125" style="0" customWidth="1"/>
    <col min="7" max="20" width="5.7109375" style="0" customWidth="1"/>
  </cols>
  <sheetData>
    <row r="1" spans="1:20" s="159" customFormat="1" ht="51" customHeight="1">
      <c r="A1" s="440" t="s">
        <v>339</v>
      </c>
      <c r="B1" s="440"/>
      <c r="C1" s="440"/>
      <c r="D1" s="440"/>
      <c r="E1" s="572" t="s">
        <v>386</v>
      </c>
      <c r="F1" s="572"/>
      <c r="G1" s="572"/>
      <c r="H1" s="572"/>
      <c r="I1" s="572"/>
      <c r="J1" s="572"/>
      <c r="K1" s="572"/>
      <c r="L1" s="572"/>
      <c r="M1" s="572"/>
      <c r="N1" s="572"/>
      <c r="O1" s="572"/>
      <c r="P1" s="442" t="str">
        <f>'Thông tin'!C2</f>
        <v>Đơn vị  báo cáo: CỤC THADS TỈNH SƠN LA
Đơn vị nhận báo cáo: TỔNG CỤC THADS</v>
      </c>
      <c r="Q1" s="442"/>
      <c r="R1" s="442"/>
      <c r="S1" s="442"/>
      <c r="T1" s="442"/>
    </row>
    <row r="2" spans="1:20" s="159" customFormat="1" ht="21.75" customHeight="1">
      <c r="A2" s="147"/>
      <c r="B2" s="147"/>
      <c r="C2" s="147"/>
      <c r="D2" s="147"/>
      <c r="E2" s="158"/>
      <c r="F2" s="509" t="str">
        <f>'Thông tin'!C8</f>
        <v> 06 tháng / năm 2020</v>
      </c>
      <c r="G2" s="509"/>
      <c r="H2" s="509"/>
      <c r="I2" s="509"/>
      <c r="J2" s="509"/>
      <c r="K2" s="509"/>
      <c r="L2" s="509"/>
      <c r="M2" s="509"/>
      <c r="N2" s="509"/>
      <c r="O2" s="158"/>
      <c r="P2" s="148"/>
      <c r="Q2" s="148"/>
      <c r="R2" s="148"/>
      <c r="S2" s="148"/>
      <c r="T2" s="148"/>
    </row>
    <row r="3" spans="1:20" s="119" customFormat="1" ht="18" customHeight="1">
      <c r="A3" s="120"/>
      <c r="B3" s="78"/>
      <c r="C3" s="121"/>
      <c r="D3" s="121"/>
      <c r="G3" s="122"/>
      <c r="H3" s="123">
        <f>COUNTBLANK(C15:T15)</f>
        <v>15</v>
      </c>
      <c r="I3" s="123">
        <f>COUNTA(C15:T15)</f>
        <v>3</v>
      </c>
      <c r="J3" s="123">
        <f>H3+I3</f>
        <v>18</v>
      </c>
      <c r="K3" s="124"/>
      <c r="M3" s="125"/>
      <c r="N3" s="125"/>
      <c r="O3" s="568" t="s">
        <v>340</v>
      </c>
      <c r="P3" s="568"/>
      <c r="Q3" s="568"/>
      <c r="R3" s="568"/>
      <c r="S3" s="568"/>
      <c r="T3" s="568"/>
    </row>
    <row r="4" spans="1:20" s="190" customFormat="1" ht="18.75" customHeight="1">
      <c r="A4" s="576" t="s">
        <v>319</v>
      </c>
      <c r="B4" s="576" t="s">
        <v>14</v>
      </c>
      <c r="C4" s="559" t="s">
        <v>341</v>
      </c>
      <c r="D4" s="560"/>
      <c r="E4" s="560"/>
      <c r="F4" s="556" t="s">
        <v>342</v>
      </c>
      <c r="G4" s="556"/>
      <c r="H4" s="556"/>
      <c r="I4" s="556"/>
      <c r="J4" s="556"/>
      <c r="K4" s="556"/>
      <c r="L4" s="556"/>
      <c r="M4" s="557" t="s">
        <v>343</v>
      </c>
      <c r="N4" s="557"/>
      <c r="O4" s="557"/>
      <c r="P4" s="558"/>
      <c r="Q4" s="559" t="s">
        <v>344</v>
      </c>
      <c r="R4" s="560"/>
      <c r="S4" s="560"/>
      <c r="T4" s="561"/>
    </row>
    <row r="5" spans="1:20" s="190" customFormat="1" ht="18.75" customHeight="1">
      <c r="A5" s="577"/>
      <c r="B5" s="577"/>
      <c r="C5" s="573" t="s">
        <v>345</v>
      </c>
      <c r="D5" s="578" t="s">
        <v>17</v>
      </c>
      <c r="E5" s="578"/>
      <c r="F5" s="573" t="s">
        <v>346</v>
      </c>
      <c r="G5" s="556" t="s">
        <v>347</v>
      </c>
      <c r="H5" s="556"/>
      <c r="I5" s="556"/>
      <c r="J5" s="556"/>
      <c r="K5" s="556"/>
      <c r="L5" s="556"/>
      <c r="M5" s="562" t="s">
        <v>348</v>
      </c>
      <c r="N5" s="563"/>
      <c r="O5" s="562" t="s">
        <v>349</v>
      </c>
      <c r="P5" s="563"/>
      <c r="Q5" s="562" t="s">
        <v>350</v>
      </c>
      <c r="R5" s="563"/>
      <c r="S5" s="562" t="s">
        <v>351</v>
      </c>
      <c r="T5" s="563"/>
    </row>
    <row r="6" spans="1:20" s="190" customFormat="1" ht="12" customHeight="1">
      <c r="A6" s="577"/>
      <c r="B6" s="577"/>
      <c r="C6" s="574"/>
      <c r="D6" s="573" t="s">
        <v>352</v>
      </c>
      <c r="E6" s="573" t="s">
        <v>24</v>
      </c>
      <c r="F6" s="574"/>
      <c r="G6" s="556" t="s">
        <v>228</v>
      </c>
      <c r="H6" s="556"/>
      <c r="I6" s="556" t="s">
        <v>17</v>
      </c>
      <c r="J6" s="556"/>
      <c r="K6" s="556"/>
      <c r="L6" s="556"/>
      <c r="M6" s="564"/>
      <c r="N6" s="565"/>
      <c r="O6" s="564"/>
      <c r="P6" s="565"/>
      <c r="Q6" s="564"/>
      <c r="R6" s="565"/>
      <c r="S6" s="564"/>
      <c r="T6" s="565"/>
    </row>
    <row r="7" spans="1:20" s="190" customFormat="1" ht="18.75" customHeight="1">
      <c r="A7" s="577"/>
      <c r="B7" s="577"/>
      <c r="C7" s="574"/>
      <c r="D7" s="574"/>
      <c r="E7" s="574"/>
      <c r="F7" s="574"/>
      <c r="G7" s="556"/>
      <c r="H7" s="556"/>
      <c r="I7" s="556" t="s">
        <v>353</v>
      </c>
      <c r="J7" s="556"/>
      <c r="K7" s="556" t="s">
        <v>354</v>
      </c>
      <c r="L7" s="556"/>
      <c r="M7" s="566"/>
      <c r="N7" s="567"/>
      <c r="O7" s="566"/>
      <c r="P7" s="567"/>
      <c r="Q7" s="566"/>
      <c r="R7" s="567"/>
      <c r="S7" s="566"/>
      <c r="T7" s="567"/>
    </row>
    <row r="8" spans="1:20" s="190" customFormat="1" ht="15.75" customHeight="1">
      <c r="A8" s="577"/>
      <c r="B8" s="577"/>
      <c r="C8" s="575"/>
      <c r="D8" s="575"/>
      <c r="E8" s="575"/>
      <c r="F8" s="575"/>
      <c r="G8" s="189" t="s">
        <v>226</v>
      </c>
      <c r="H8" s="189" t="s">
        <v>227</v>
      </c>
      <c r="I8" s="189" t="s">
        <v>226</v>
      </c>
      <c r="J8" s="189" t="s">
        <v>227</v>
      </c>
      <c r="K8" s="191" t="s">
        <v>226</v>
      </c>
      <c r="L8" s="189" t="s">
        <v>227</v>
      </c>
      <c r="M8" s="189" t="s">
        <v>226</v>
      </c>
      <c r="N8" s="189" t="s">
        <v>227</v>
      </c>
      <c r="O8" s="189" t="s">
        <v>226</v>
      </c>
      <c r="P8" s="189" t="s">
        <v>227</v>
      </c>
      <c r="Q8" s="189" t="s">
        <v>226</v>
      </c>
      <c r="R8" s="189" t="s">
        <v>227</v>
      </c>
      <c r="S8" s="189" t="s">
        <v>226</v>
      </c>
      <c r="T8" s="189" t="s">
        <v>227</v>
      </c>
    </row>
    <row r="9" spans="1:20" s="128" customFormat="1" ht="20.25" customHeight="1">
      <c r="A9" s="569" t="s">
        <v>35</v>
      </c>
      <c r="B9" s="569"/>
      <c r="C9" s="126">
        <v>1</v>
      </c>
      <c r="D9" s="126">
        <v>2</v>
      </c>
      <c r="E9" s="126">
        <v>3</v>
      </c>
      <c r="F9" s="126">
        <v>4</v>
      </c>
      <c r="G9" s="126">
        <v>5</v>
      </c>
      <c r="H9" s="126">
        <v>6</v>
      </c>
      <c r="I9" s="126">
        <v>7</v>
      </c>
      <c r="J9" s="126">
        <v>8</v>
      </c>
      <c r="K9" s="126">
        <v>9</v>
      </c>
      <c r="L9" s="126">
        <v>10</v>
      </c>
      <c r="M9" s="126">
        <v>11</v>
      </c>
      <c r="N9" s="126">
        <v>12</v>
      </c>
      <c r="O9" s="126">
        <v>13</v>
      </c>
      <c r="P9" s="126">
        <v>14</v>
      </c>
      <c r="Q9" s="127">
        <v>15</v>
      </c>
      <c r="R9" s="127">
        <v>16</v>
      </c>
      <c r="S9" s="127">
        <v>17</v>
      </c>
      <c r="T9" s="127">
        <v>18</v>
      </c>
    </row>
    <row r="10" spans="1:20" s="307" customFormat="1" ht="15" customHeight="1">
      <c r="A10" s="570" t="s">
        <v>55</v>
      </c>
      <c r="B10" s="571"/>
      <c r="C10" s="306">
        <f>C11+C12</f>
        <v>0</v>
      </c>
      <c r="D10" s="306">
        <f aca="true" t="shared" si="0" ref="D10:T10">D11+D12</f>
        <v>0</v>
      </c>
      <c r="E10" s="306">
        <f t="shared" si="0"/>
        <v>0</v>
      </c>
      <c r="F10" s="306">
        <f t="shared" si="0"/>
        <v>0</v>
      </c>
      <c r="G10" s="306">
        <f t="shared" si="0"/>
        <v>0</v>
      </c>
      <c r="H10" s="306">
        <f t="shared" si="0"/>
        <v>0</v>
      </c>
      <c r="I10" s="306">
        <f t="shared" si="0"/>
        <v>0</v>
      </c>
      <c r="J10" s="306">
        <f t="shared" si="0"/>
        <v>0</v>
      </c>
      <c r="K10" s="306">
        <f t="shared" si="0"/>
        <v>0</v>
      </c>
      <c r="L10" s="306">
        <f t="shared" si="0"/>
        <v>0</v>
      </c>
      <c r="M10" s="306">
        <f t="shared" si="0"/>
        <v>0</v>
      </c>
      <c r="N10" s="306">
        <f t="shared" si="0"/>
        <v>0</v>
      </c>
      <c r="O10" s="306">
        <f t="shared" si="0"/>
        <v>0</v>
      </c>
      <c r="P10" s="306">
        <f t="shared" si="0"/>
        <v>0</v>
      </c>
      <c r="Q10" s="306">
        <f t="shared" si="0"/>
        <v>0</v>
      </c>
      <c r="R10" s="306">
        <f t="shared" si="0"/>
        <v>0</v>
      </c>
      <c r="S10" s="306">
        <f t="shared" si="0"/>
        <v>0</v>
      </c>
      <c r="T10" s="306">
        <f t="shared" si="0"/>
        <v>0</v>
      </c>
    </row>
    <row r="11" spans="1:20" ht="15" customHeight="1">
      <c r="A11" s="117" t="s">
        <v>56</v>
      </c>
      <c r="B11" s="118" t="s">
        <v>154</v>
      </c>
      <c r="C11" s="79">
        <f>D11+E11</f>
        <v>0</v>
      </c>
      <c r="D11" s="79"/>
      <c r="E11" s="79"/>
      <c r="F11" s="79"/>
      <c r="G11" s="79">
        <f>I11+K11</f>
        <v>0</v>
      </c>
      <c r="H11" s="79">
        <f>J11+L11</f>
        <v>0</v>
      </c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</row>
    <row r="12" spans="1:20" s="295" customFormat="1" ht="15" customHeight="1">
      <c r="A12" s="301" t="s">
        <v>71</v>
      </c>
      <c r="B12" s="302" t="s">
        <v>153</v>
      </c>
      <c r="C12" s="294">
        <f>SUM(C13:C24)</f>
        <v>0</v>
      </c>
      <c r="D12" s="294">
        <f aca="true" t="shared" si="1" ref="D12:T12">SUM(D13:D24)</f>
        <v>0</v>
      </c>
      <c r="E12" s="294">
        <f t="shared" si="1"/>
        <v>0</v>
      </c>
      <c r="F12" s="294">
        <f t="shared" si="1"/>
        <v>0</v>
      </c>
      <c r="G12" s="294">
        <f t="shared" si="1"/>
        <v>0</v>
      </c>
      <c r="H12" s="294">
        <f t="shared" si="1"/>
        <v>0</v>
      </c>
      <c r="I12" s="294">
        <f t="shared" si="1"/>
        <v>0</v>
      </c>
      <c r="J12" s="294">
        <f t="shared" si="1"/>
        <v>0</v>
      </c>
      <c r="K12" s="294">
        <f t="shared" si="1"/>
        <v>0</v>
      </c>
      <c r="L12" s="294">
        <f t="shared" si="1"/>
        <v>0</v>
      </c>
      <c r="M12" s="294">
        <f t="shared" si="1"/>
        <v>0</v>
      </c>
      <c r="N12" s="294">
        <f t="shared" si="1"/>
        <v>0</v>
      </c>
      <c r="O12" s="294">
        <f t="shared" si="1"/>
        <v>0</v>
      </c>
      <c r="P12" s="294">
        <f t="shared" si="1"/>
        <v>0</v>
      </c>
      <c r="Q12" s="294">
        <f t="shared" si="1"/>
        <v>0</v>
      </c>
      <c r="R12" s="294">
        <f t="shared" si="1"/>
        <v>0</v>
      </c>
      <c r="S12" s="294">
        <f t="shared" si="1"/>
        <v>0</v>
      </c>
      <c r="T12" s="294">
        <f t="shared" si="1"/>
        <v>0</v>
      </c>
    </row>
    <row r="13" spans="1:20" ht="15" customHeight="1">
      <c r="A13" s="117" t="s">
        <v>36</v>
      </c>
      <c r="B13" s="118" t="s">
        <v>229</v>
      </c>
      <c r="C13" s="79">
        <f aca="true" t="shared" si="2" ref="C13:C24">D13+E13</f>
        <v>0</v>
      </c>
      <c r="D13" s="79"/>
      <c r="E13" s="79"/>
      <c r="F13" s="79"/>
      <c r="G13" s="79">
        <f aca="true" t="shared" si="3" ref="G13:G24">I13+K13</f>
        <v>0</v>
      </c>
      <c r="H13" s="79">
        <f aca="true" t="shared" si="4" ref="H13:H24">J13+L13</f>
        <v>0</v>
      </c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</row>
    <row r="14" spans="1:20" ht="15" customHeight="1">
      <c r="A14" s="117" t="s">
        <v>37</v>
      </c>
      <c r="B14" s="118" t="s">
        <v>230</v>
      </c>
      <c r="C14" s="79">
        <f t="shared" si="2"/>
        <v>0</v>
      </c>
      <c r="D14" s="79"/>
      <c r="E14" s="79"/>
      <c r="F14" s="79"/>
      <c r="G14" s="79">
        <f t="shared" si="3"/>
        <v>0</v>
      </c>
      <c r="H14" s="79">
        <f t="shared" si="4"/>
        <v>0</v>
      </c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</row>
    <row r="15" spans="1:20" ht="15" customHeight="1">
      <c r="A15" s="117" t="s">
        <v>38</v>
      </c>
      <c r="B15" s="118" t="s">
        <v>231</v>
      </c>
      <c r="C15" s="79">
        <f t="shared" si="2"/>
        <v>0</v>
      </c>
      <c r="D15" s="79"/>
      <c r="E15" s="79"/>
      <c r="F15" s="79"/>
      <c r="G15" s="79">
        <f t="shared" si="3"/>
        <v>0</v>
      </c>
      <c r="H15" s="79">
        <f t="shared" si="4"/>
        <v>0</v>
      </c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</row>
    <row r="16" spans="1:20" ht="15" customHeight="1">
      <c r="A16" s="117" t="s">
        <v>39</v>
      </c>
      <c r="B16" s="118" t="s">
        <v>232</v>
      </c>
      <c r="C16" s="79">
        <f t="shared" si="2"/>
        <v>0</v>
      </c>
      <c r="D16" s="79"/>
      <c r="E16" s="79"/>
      <c r="F16" s="79"/>
      <c r="G16" s="79">
        <f t="shared" si="3"/>
        <v>0</v>
      </c>
      <c r="H16" s="79">
        <f t="shared" si="4"/>
        <v>0</v>
      </c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</row>
    <row r="17" spans="1:20" ht="15" customHeight="1">
      <c r="A17" s="117" t="s">
        <v>40</v>
      </c>
      <c r="B17" s="118" t="s">
        <v>233</v>
      </c>
      <c r="C17" s="79">
        <f t="shared" si="2"/>
        <v>0</v>
      </c>
      <c r="D17" s="79"/>
      <c r="E17" s="79"/>
      <c r="F17" s="79"/>
      <c r="G17" s="79">
        <f t="shared" si="3"/>
        <v>0</v>
      </c>
      <c r="H17" s="79">
        <f t="shared" si="4"/>
        <v>0</v>
      </c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</row>
    <row r="18" spans="1:20" ht="15" customHeight="1">
      <c r="A18" s="117" t="s">
        <v>41</v>
      </c>
      <c r="B18" s="118" t="s">
        <v>234</v>
      </c>
      <c r="C18" s="79">
        <f t="shared" si="2"/>
        <v>0</v>
      </c>
      <c r="D18" s="79"/>
      <c r="E18" s="79"/>
      <c r="F18" s="79"/>
      <c r="G18" s="79">
        <f t="shared" si="3"/>
        <v>0</v>
      </c>
      <c r="H18" s="79">
        <f t="shared" si="4"/>
        <v>0</v>
      </c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</row>
    <row r="19" spans="1:20" ht="15" customHeight="1">
      <c r="A19" s="117" t="s">
        <v>42</v>
      </c>
      <c r="B19" s="118" t="s">
        <v>235</v>
      </c>
      <c r="C19" s="79">
        <f t="shared" si="2"/>
        <v>0</v>
      </c>
      <c r="D19" s="79"/>
      <c r="E19" s="79"/>
      <c r="F19" s="79"/>
      <c r="G19" s="79">
        <f t="shared" si="3"/>
        <v>0</v>
      </c>
      <c r="H19" s="79">
        <f t="shared" si="4"/>
        <v>0</v>
      </c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</row>
    <row r="20" spans="1:20" ht="15" customHeight="1">
      <c r="A20" s="117" t="s">
        <v>43</v>
      </c>
      <c r="B20" s="118" t="s">
        <v>236</v>
      </c>
      <c r="C20" s="79">
        <f t="shared" si="2"/>
        <v>0</v>
      </c>
      <c r="D20" s="79"/>
      <c r="E20" s="79"/>
      <c r="F20" s="79"/>
      <c r="G20" s="79">
        <f t="shared" si="3"/>
        <v>0</v>
      </c>
      <c r="H20" s="79">
        <f t="shared" si="4"/>
        <v>0</v>
      </c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</row>
    <row r="21" spans="1:20" ht="15" customHeight="1">
      <c r="A21" s="117" t="s">
        <v>44</v>
      </c>
      <c r="B21" s="118" t="s">
        <v>237</v>
      </c>
      <c r="C21" s="79">
        <f t="shared" si="2"/>
        <v>0</v>
      </c>
      <c r="D21" s="79"/>
      <c r="E21" s="79"/>
      <c r="F21" s="79"/>
      <c r="G21" s="79">
        <f t="shared" si="3"/>
        <v>0</v>
      </c>
      <c r="H21" s="79">
        <f t="shared" si="4"/>
        <v>0</v>
      </c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</row>
    <row r="22" spans="1:20" ht="15" customHeight="1">
      <c r="A22" s="117" t="s">
        <v>45</v>
      </c>
      <c r="B22" s="118" t="s">
        <v>238</v>
      </c>
      <c r="C22" s="79">
        <f t="shared" si="2"/>
        <v>0</v>
      </c>
      <c r="D22" s="79"/>
      <c r="E22" s="79"/>
      <c r="F22" s="79"/>
      <c r="G22" s="79">
        <f t="shared" si="3"/>
        <v>0</v>
      </c>
      <c r="H22" s="79">
        <f t="shared" si="4"/>
        <v>0</v>
      </c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</row>
    <row r="23" spans="1:20" ht="15" customHeight="1">
      <c r="A23" s="117" t="s">
        <v>46</v>
      </c>
      <c r="B23" s="118" t="s">
        <v>239</v>
      </c>
      <c r="C23" s="79">
        <f t="shared" si="2"/>
        <v>0</v>
      </c>
      <c r="D23" s="79"/>
      <c r="E23" s="79"/>
      <c r="F23" s="79"/>
      <c r="G23" s="79">
        <f t="shared" si="3"/>
        <v>0</v>
      </c>
      <c r="H23" s="79">
        <f t="shared" si="4"/>
        <v>0</v>
      </c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</row>
    <row r="24" spans="1:20" ht="15" customHeight="1">
      <c r="A24" s="117" t="s">
        <v>47</v>
      </c>
      <c r="B24" s="118" t="s">
        <v>240</v>
      </c>
      <c r="C24" s="79">
        <f t="shared" si="2"/>
        <v>0</v>
      </c>
      <c r="D24" s="79"/>
      <c r="E24" s="79"/>
      <c r="F24" s="79"/>
      <c r="G24" s="79">
        <f t="shared" si="3"/>
        <v>0</v>
      </c>
      <c r="H24" s="79">
        <f t="shared" si="4"/>
        <v>0</v>
      </c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</row>
    <row r="25" spans="1:20" ht="12.75">
      <c r="A25" s="170"/>
      <c r="B25" s="170"/>
      <c r="C25" s="170"/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70"/>
    </row>
    <row r="26" spans="1:20" s="129" customFormat="1" ht="23.25" customHeight="1">
      <c r="A26" s="181"/>
      <c r="B26" s="515"/>
      <c r="C26" s="515"/>
      <c r="D26" s="515"/>
      <c r="E26" s="515"/>
      <c r="F26" s="515"/>
      <c r="G26" s="515"/>
      <c r="H26" s="178"/>
      <c r="I26" s="178"/>
      <c r="J26" s="178"/>
      <c r="K26" s="175"/>
      <c r="L26" s="542" t="str">
        <f>'Thông tin'!C4</f>
        <v>Sơn La, ngày 31 tháng 3  năm 2020</v>
      </c>
      <c r="M26" s="542"/>
      <c r="N26" s="542"/>
      <c r="O26" s="542"/>
      <c r="P26" s="542"/>
      <c r="Q26" s="542"/>
      <c r="R26" s="542"/>
      <c r="S26" s="542"/>
      <c r="T26" s="542"/>
    </row>
    <row r="27" spans="2:21" s="397" customFormat="1" ht="13.5" customHeight="1">
      <c r="B27" s="409" t="s">
        <v>73</v>
      </c>
      <c r="C27" s="409"/>
      <c r="D27" s="409"/>
      <c r="E27" s="409"/>
      <c r="N27" s="410"/>
      <c r="O27" s="410"/>
      <c r="P27" s="410"/>
      <c r="Q27" s="410"/>
      <c r="R27" s="410"/>
      <c r="S27" s="410"/>
      <c r="T27" s="410"/>
      <c r="U27" s="410"/>
    </row>
    <row r="28" s="397" customFormat="1" ht="16.5" customHeight="1"/>
    <row r="29" s="397" customFormat="1" ht="16.5" customHeight="1"/>
    <row r="30" s="397" customFormat="1" ht="12.75"/>
    <row r="31" spans="2:5" s="397" customFormat="1" ht="12.75">
      <c r="B31" s="410" t="s">
        <v>375</v>
      </c>
      <c r="C31" s="410"/>
      <c r="D31" s="410"/>
      <c r="E31" s="410"/>
    </row>
    <row r="32" spans="2:20" s="397" customFormat="1" ht="12.75">
      <c r="B32" s="410" t="s">
        <v>414</v>
      </c>
      <c r="C32" s="410"/>
      <c r="D32" s="410"/>
      <c r="E32" s="410"/>
      <c r="O32" s="410"/>
      <c r="P32" s="410"/>
      <c r="Q32" s="410"/>
      <c r="R32" s="410"/>
      <c r="S32" s="410"/>
      <c r="T32" s="410"/>
    </row>
  </sheetData>
  <sheetProtection/>
  <mergeCells count="34">
    <mergeCell ref="B27:E27"/>
    <mergeCell ref="N27:U27"/>
    <mergeCell ref="B31:E31"/>
    <mergeCell ref="B32:E32"/>
    <mergeCell ref="O32:T32"/>
    <mergeCell ref="B26:G26"/>
    <mergeCell ref="O5:P7"/>
    <mergeCell ref="L26:T26"/>
    <mergeCell ref="D6:D8"/>
    <mergeCell ref="F5:F8"/>
    <mergeCell ref="C5:C8"/>
    <mergeCell ref="B4:B8"/>
    <mergeCell ref="C4:E4"/>
    <mergeCell ref="D5:E5"/>
    <mergeCell ref="F4:L4"/>
    <mergeCell ref="A9:B9"/>
    <mergeCell ref="A10:B10"/>
    <mergeCell ref="A1:D1"/>
    <mergeCell ref="E1:O1"/>
    <mergeCell ref="F2:N2"/>
    <mergeCell ref="I6:L6"/>
    <mergeCell ref="E6:E8"/>
    <mergeCell ref="G6:H7"/>
    <mergeCell ref="A4:A8"/>
    <mergeCell ref="P1:T1"/>
    <mergeCell ref="I7:J7"/>
    <mergeCell ref="K7:L7"/>
    <mergeCell ref="M4:P4"/>
    <mergeCell ref="Q4:T4"/>
    <mergeCell ref="M5:N7"/>
    <mergeCell ref="G5:L5"/>
    <mergeCell ref="O3:T3"/>
    <mergeCell ref="S5:T7"/>
    <mergeCell ref="Q5:R7"/>
  </mergeCells>
  <printOptions/>
  <pageMargins left="0.16" right="0.17" top="0.24" bottom="0.17" header="0.16" footer="0.31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7"/>
  </sheetPr>
  <dimension ref="A1:Y31"/>
  <sheetViews>
    <sheetView zoomScalePageLayoutView="0" workbookViewId="0" topLeftCell="A10">
      <selection activeCell="C11" sqref="C11"/>
    </sheetView>
  </sheetViews>
  <sheetFormatPr defaultColWidth="9.140625" defaultRowHeight="12.75"/>
  <cols>
    <col min="1" max="1" width="3.7109375" style="0" customWidth="1"/>
    <col min="2" max="2" width="31.7109375" style="0" customWidth="1"/>
    <col min="3" max="22" width="5.57421875" style="0" customWidth="1"/>
  </cols>
  <sheetData>
    <row r="1" spans="1:22" s="161" customFormat="1" ht="57.75" customHeight="1">
      <c r="A1" s="440" t="s">
        <v>355</v>
      </c>
      <c r="B1" s="440"/>
      <c r="C1" s="440"/>
      <c r="D1" s="440"/>
      <c r="E1" s="440"/>
      <c r="F1" s="584" t="s">
        <v>387</v>
      </c>
      <c r="G1" s="584"/>
      <c r="H1" s="584"/>
      <c r="I1" s="584"/>
      <c r="J1" s="584"/>
      <c r="K1" s="584"/>
      <c r="L1" s="584"/>
      <c r="M1" s="584"/>
      <c r="N1" s="584"/>
      <c r="O1" s="584"/>
      <c r="P1" s="584"/>
      <c r="Q1" s="584"/>
      <c r="R1" s="442" t="str">
        <f>'Thông tin'!C2</f>
        <v>Đơn vị  báo cáo: CỤC THADS TỈNH SƠN LA
Đơn vị nhận báo cáo: TỔNG CỤC THADS</v>
      </c>
      <c r="S1" s="442"/>
      <c r="T1" s="442"/>
      <c r="U1" s="442"/>
      <c r="V1" s="442"/>
    </row>
    <row r="2" spans="1:22" s="161" customFormat="1" ht="20.25" customHeight="1">
      <c r="A2" s="147"/>
      <c r="B2" s="147"/>
      <c r="C2" s="147"/>
      <c r="D2" s="147"/>
      <c r="E2" s="147"/>
      <c r="F2" s="160"/>
      <c r="G2" s="160"/>
      <c r="H2" s="160"/>
      <c r="I2" s="509" t="str">
        <f>'Thông tin'!C8</f>
        <v> 06 tháng / năm 2020</v>
      </c>
      <c r="J2" s="509"/>
      <c r="K2" s="509"/>
      <c r="L2" s="509"/>
      <c r="M2" s="509"/>
      <c r="N2" s="509"/>
      <c r="O2" s="193"/>
      <c r="P2" s="193"/>
      <c r="Q2" s="193"/>
      <c r="R2" s="148"/>
      <c r="S2" s="148"/>
      <c r="T2" s="148"/>
      <c r="U2" s="148"/>
      <c r="V2" s="148"/>
    </row>
    <row r="3" spans="1:22" s="129" customFormat="1" ht="18.75" customHeight="1">
      <c r="A3" s="76"/>
      <c r="B3" s="130"/>
      <c r="C3" s="131"/>
      <c r="D3" s="131"/>
      <c r="E3" s="131"/>
      <c r="F3" s="131"/>
      <c r="G3" s="131"/>
      <c r="H3" s="131"/>
      <c r="I3" s="132"/>
      <c r="J3" s="111">
        <f>COUNTBLANK(C13:V13)</f>
        <v>14</v>
      </c>
      <c r="K3" s="111">
        <f>COUNTA(C13:V13)</f>
        <v>6</v>
      </c>
      <c r="L3" s="111">
        <f>J3+K3</f>
        <v>20</v>
      </c>
      <c r="M3" s="133"/>
      <c r="R3" s="585" t="s">
        <v>356</v>
      </c>
      <c r="S3" s="585"/>
      <c r="T3" s="585"/>
      <c r="U3" s="585"/>
      <c r="V3" s="585"/>
    </row>
    <row r="4" spans="1:24" s="185" customFormat="1" ht="12" customHeight="1">
      <c r="A4" s="582" t="s">
        <v>319</v>
      </c>
      <c r="B4" s="582" t="s">
        <v>14</v>
      </c>
      <c r="C4" s="583" t="s">
        <v>357</v>
      </c>
      <c r="D4" s="583" t="s">
        <v>17</v>
      </c>
      <c r="E4" s="583"/>
      <c r="F4" s="583"/>
      <c r="G4" s="583"/>
      <c r="H4" s="583" t="s">
        <v>358</v>
      </c>
      <c r="I4" s="582" t="s">
        <v>17</v>
      </c>
      <c r="J4" s="582"/>
      <c r="K4" s="582"/>
      <c r="L4" s="582"/>
      <c r="M4" s="582" t="s">
        <v>359</v>
      </c>
      <c r="N4" s="582"/>
      <c r="O4" s="582"/>
      <c r="P4" s="582"/>
      <c r="Q4" s="582"/>
      <c r="R4" s="582"/>
      <c r="S4" s="582"/>
      <c r="T4" s="582"/>
      <c r="U4" s="582"/>
      <c r="V4" s="582"/>
      <c r="X4" s="186"/>
    </row>
    <row r="5" spans="1:22" s="185" customFormat="1" ht="12" customHeight="1">
      <c r="A5" s="582"/>
      <c r="B5" s="582"/>
      <c r="C5" s="583"/>
      <c r="D5" s="583" t="s">
        <v>360</v>
      </c>
      <c r="E5" s="583" t="s">
        <v>17</v>
      </c>
      <c r="F5" s="583"/>
      <c r="G5" s="583" t="s">
        <v>361</v>
      </c>
      <c r="H5" s="583"/>
      <c r="I5" s="582" t="s">
        <v>362</v>
      </c>
      <c r="J5" s="582" t="s">
        <v>363</v>
      </c>
      <c r="K5" s="582" t="s">
        <v>364</v>
      </c>
      <c r="L5" s="582" t="s">
        <v>365</v>
      </c>
      <c r="M5" s="582" t="s">
        <v>228</v>
      </c>
      <c r="N5" s="582" t="s">
        <v>17</v>
      </c>
      <c r="O5" s="582"/>
      <c r="P5" s="582"/>
      <c r="Q5" s="582"/>
      <c r="R5" s="582"/>
      <c r="S5" s="582"/>
      <c r="T5" s="582"/>
      <c r="U5" s="582"/>
      <c r="V5" s="582" t="s">
        <v>366</v>
      </c>
    </row>
    <row r="6" spans="1:25" s="185" customFormat="1" ht="12" customHeight="1">
      <c r="A6" s="582"/>
      <c r="B6" s="582"/>
      <c r="C6" s="583"/>
      <c r="D6" s="583"/>
      <c r="E6" s="583" t="s">
        <v>353</v>
      </c>
      <c r="F6" s="583" t="s">
        <v>24</v>
      </c>
      <c r="G6" s="583"/>
      <c r="H6" s="583"/>
      <c r="I6" s="582"/>
      <c r="J6" s="582"/>
      <c r="K6" s="582"/>
      <c r="L6" s="582"/>
      <c r="M6" s="582"/>
      <c r="N6" s="582" t="s">
        <v>367</v>
      </c>
      <c r="O6" s="582" t="s">
        <v>17</v>
      </c>
      <c r="P6" s="582"/>
      <c r="Q6" s="582"/>
      <c r="R6" s="582"/>
      <c r="S6" s="582" t="s">
        <v>368</v>
      </c>
      <c r="T6" s="582" t="s">
        <v>17</v>
      </c>
      <c r="U6" s="582"/>
      <c r="V6" s="582"/>
      <c r="Y6" s="187"/>
    </row>
    <row r="7" spans="1:22" s="185" customFormat="1" ht="18.75" customHeight="1">
      <c r="A7" s="582"/>
      <c r="B7" s="582"/>
      <c r="C7" s="583"/>
      <c r="D7" s="583"/>
      <c r="E7" s="583"/>
      <c r="F7" s="583"/>
      <c r="G7" s="583"/>
      <c r="H7" s="583"/>
      <c r="I7" s="582"/>
      <c r="J7" s="582"/>
      <c r="K7" s="582"/>
      <c r="L7" s="582"/>
      <c r="M7" s="582"/>
      <c r="N7" s="582"/>
      <c r="O7" s="582" t="s">
        <v>369</v>
      </c>
      <c r="P7" s="582"/>
      <c r="Q7" s="582" t="s">
        <v>24</v>
      </c>
      <c r="R7" s="582"/>
      <c r="S7" s="582"/>
      <c r="T7" s="582"/>
      <c r="U7" s="582"/>
      <c r="V7" s="582"/>
    </row>
    <row r="8" spans="1:22" s="188" customFormat="1" ht="71.25" customHeight="1">
      <c r="A8" s="582"/>
      <c r="B8" s="582"/>
      <c r="C8" s="583"/>
      <c r="D8" s="583"/>
      <c r="E8" s="583"/>
      <c r="F8" s="583"/>
      <c r="G8" s="583"/>
      <c r="H8" s="583"/>
      <c r="I8" s="582"/>
      <c r="J8" s="582"/>
      <c r="K8" s="582"/>
      <c r="L8" s="582"/>
      <c r="M8" s="582"/>
      <c r="N8" s="582"/>
      <c r="O8" s="183" t="s">
        <v>370</v>
      </c>
      <c r="P8" s="183" t="s">
        <v>371</v>
      </c>
      <c r="Q8" s="183" t="s">
        <v>370</v>
      </c>
      <c r="R8" s="183" t="s">
        <v>371</v>
      </c>
      <c r="S8" s="582"/>
      <c r="T8" s="184" t="s">
        <v>353</v>
      </c>
      <c r="U8" s="184" t="s">
        <v>24</v>
      </c>
      <c r="V8" s="582"/>
    </row>
    <row r="9" spans="1:22" s="129" customFormat="1" ht="19.5" customHeight="1">
      <c r="A9" s="579" t="s">
        <v>35</v>
      </c>
      <c r="B9" s="579"/>
      <c r="C9" s="134">
        <v>1</v>
      </c>
      <c r="D9" s="134">
        <v>2</v>
      </c>
      <c r="E9" s="134">
        <v>3</v>
      </c>
      <c r="F9" s="134">
        <v>4</v>
      </c>
      <c r="G9" s="134">
        <v>5</v>
      </c>
      <c r="H9" s="134">
        <v>6</v>
      </c>
      <c r="I9" s="134">
        <v>7</v>
      </c>
      <c r="J9" s="134">
        <v>8</v>
      </c>
      <c r="K9" s="134">
        <v>9</v>
      </c>
      <c r="L9" s="134">
        <v>10</v>
      </c>
      <c r="M9" s="134">
        <v>11</v>
      </c>
      <c r="N9" s="134">
        <v>12</v>
      </c>
      <c r="O9" s="134">
        <v>13</v>
      </c>
      <c r="P9" s="134">
        <v>14</v>
      </c>
      <c r="Q9" s="134">
        <v>15</v>
      </c>
      <c r="R9" s="134">
        <v>16</v>
      </c>
      <c r="S9" s="134">
        <v>17</v>
      </c>
      <c r="T9" s="134">
        <v>18</v>
      </c>
      <c r="U9" s="134">
        <v>19</v>
      </c>
      <c r="V9" s="134">
        <v>20</v>
      </c>
    </row>
    <row r="10" spans="1:22" s="309" customFormat="1" ht="16.5" customHeight="1">
      <c r="A10" s="580" t="s">
        <v>228</v>
      </c>
      <c r="B10" s="581"/>
      <c r="C10" s="308">
        <f>C11+C12</f>
        <v>17</v>
      </c>
      <c r="D10" s="308">
        <f aca="true" t="shared" si="0" ref="D10:V10">D11+D12</f>
        <v>1</v>
      </c>
      <c r="E10" s="308">
        <f t="shared" si="0"/>
        <v>0</v>
      </c>
      <c r="F10" s="308">
        <f t="shared" si="0"/>
        <v>1</v>
      </c>
      <c r="G10" s="308">
        <f t="shared" si="0"/>
        <v>16</v>
      </c>
      <c r="H10" s="308">
        <f t="shared" si="0"/>
        <v>1</v>
      </c>
      <c r="I10" s="308">
        <f t="shared" si="0"/>
        <v>1</v>
      </c>
      <c r="J10" s="308">
        <f t="shared" si="0"/>
        <v>0</v>
      </c>
      <c r="K10" s="308">
        <f t="shared" si="0"/>
        <v>0</v>
      </c>
      <c r="L10" s="308">
        <f t="shared" si="0"/>
        <v>0</v>
      </c>
      <c r="M10" s="308">
        <f t="shared" si="0"/>
        <v>1</v>
      </c>
      <c r="N10" s="308">
        <f t="shared" si="0"/>
        <v>0</v>
      </c>
      <c r="O10" s="308">
        <f t="shared" si="0"/>
        <v>0</v>
      </c>
      <c r="P10" s="308">
        <f t="shared" si="0"/>
        <v>0</v>
      </c>
      <c r="Q10" s="308">
        <f t="shared" si="0"/>
        <v>0</v>
      </c>
      <c r="R10" s="308">
        <f t="shared" si="0"/>
        <v>0</v>
      </c>
      <c r="S10" s="308">
        <f t="shared" si="0"/>
        <v>1</v>
      </c>
      <c r="T10" s="308">
        <f t="shared" si="0"/>
        <v>0</v>
      </c>
      <c r="U10" s="308">
        <f t="shared" si="0"/>
        <v>1</v>
      </c>
      <c r="V10" s="308">
        <f t="shared" si="0"/>
        <v>0</v>
      </c>
    </row>
    <row r="11" spans="1:22" ht="14.25" customHeight="1">
      <c r="A11" s="117" t="s">
        <v>56</v>
      </c>
      <c r="B11" s="118" t="s">
        <v>154</v>
      </c>
      <c r="C11" s="79">
        <f>D11+G11</f>
        <v>16</v>
      </c>
      <c r="D11" s="79">
        <f>E11+F11</f>
        <v>1</v>
      </c>
      <c r="E11" s="79"/>
      <c r="F11" s="79">
        <v>1</v>
      </c>
      <c r="G11" s="79">
        <v>15</v>
      </c>
      <c r="H11" s="79">
        <f>I11+J11+K11+L11</f>
        <v>1</v>
      </c>
      <c r="I11" s="79">
        <v>1</v>
      </c>
      <c r="J11" s="79"/>
      <c r="K11" s="79"/>
      <c r="L11" s="79"/>
      <c r="M11" s="79">
        <f>N11+S11</f>
        <v>1</v>
      </c>
      <c r="N11" s="79">
        <f>O11+P11+Q11+R11</f>
        <v>0</v>
      </c>
      <c r="O11" s="79"/>
      <c r="P11" s="79"/>
      <c r="Q11" s="79"/>
      <c r="R11" s="79"/>
      <c r="S11" s="79">
        <f>T11+U11</f>
        <v>1</v>
      </c>
      <c r="T11" s="79"/>
      <c r="U11" s="79">
        <v>1</v>
      </c>
      <c r="V11" s="79"/>
    </row>
    <row r="12" spans="1:22" s="295" customFormat="1" ht="16.5" customHeight="1">
      <c r="A12" s="301" t="s">
        <v>71</v>
      </c>
      <c r="B12" s="302" t="s">
        <v>153</v>
      </c>
      <c r="C12" s="294">
        <f>SUM(C13:C24)</f>
        <v>1</v>
      </c>
      <c r="D12" s="294">
        <f aca="true" t="shared" si="1" ref="D12:V12">SUM(D13:D24)</f>
        <v>0</v>
      </c>
      <c r="E12" s="294">
        <f t="shared" si="1"/>
        <v>0</v>
      </c>
      <c r="F12" s="294">
        <f t="shared" si="1"/>
        <v>0</v>
      </c>
      <c r="G12" s="294">
        <f t="shared" si="1"/>
        <v>1</v>
      </c>
      <c r="H12" s="294">
        <f t="shared" si="1"/>
        <v>0</v>
      </c>
      <c r="I12" s="294">
        <f t="shared" si="1"/>
        <v>0</v>
      </c>
      <c r="J12" s="294">
        <f t="shared" si="1"/>
        <v>0</v>
      </c>
      <c r="K12" s="294">
        <f t="shared" si="1"/>
        <v>0</v>
      </c>
      <c r="L12" s="294">
        <f t="shared" si="1"/>
        <v>0</v>
      </c>
      <c r="M12" s="294">
        <f t="shared" si="1"/>
        <v>0</v>
      </c>
      <c r="N12" s="294">
        <f t="shared" si="1"/>
        <v>0</v>
      </c>
      <c r="O12" s="294">
        <f t="shared" si="1"/>
        <v>0</v>
      </c>
      <c r="P12" s="294">
        <f t="shared" si="1"/>
        <v>0</v>
      </c>
      <c r="Q12" s="294">
        <f t="shared" si="1"/>
        <v>0</v>
      </c>
      <c r="R12" s="294">
        <f t="shared" si="1"/>
        <v>0</v>
      </c>
      <c r="S12" s="294">
        <f t="shared" si="1"/>
        <v>0</v>
      </c>
      <c r="T12" s="294">
        <f t="shared" si="1"/>
        <v>0</v>
      </c>
      <c r="U12" s="294">
        <f t="shared" si="1"/>
        <v>0</v>
      </c>
      <c r="V12" s="294">
        <f t="shared" si="1"/>
        <v>0</v>
      </c>
    </row>
    <row r="13" spans="1:22" ht="14.25" customHeight="1">
      <c r="A13" s="117" t="s">
        <v>36</v>
      </c>
      <c r="B13" s="118" t="s">
        <v>229</v>
      </c>
      <c r="C13" s="79">
        <f aca="true" t="shared" si="2" ref="C13:C24">D13+G13</f>
        <v>0</v>
      </c>
      <c r="D13" s="79">
        <f aca="true" t="shared" si="3" ref="D13:D24">E13+F13</f>
        <v>0</v>
      </c>
      <c r="E13" s="79"/>
      <c r="F13" s="79"/>
      <c r="G13" s="79"/>
      <c r="H13" s="79">
        <f aca="true" t="shared" si="4" ref="H13:H24">I13+J13+K13+L13</f>
        <v>0</v>
      </c>
      <c r="I13" s="79"/>
      <c r="J13" s="79"/>
      <c r="K13" s="79"/>
      <c r="L13" s="79"/>
      <c r="M13" s="79">
        <f>N13+S13</f>
        <v>0</v>
      </c>
      <c r="N13" s="79">
        <f>O13+P13+Q13+R13</f>
        <v>0</v>
      </c>
      <c r="O13" s="79"/>
      <c r="P13" s="79"/>
      <c r="Q13" s="79"/>
      <c r="R13" s="79"/>
      <c r="S13" s="79">
        <f>T13+U13</f>
        <v>0</v>
      </c>
      <c r="T13" s="79"/>
      <c r="U13" s="79"/>
      <c r="V13" s="79"/>
    </row>
    <row r="14" spans="1:22" ht="14.25" customHeight="1">
      <c r="A14" s="117" t="s">
        <v>37</v>
      </c>
      <c r="B14" s="118" t="s">
        <v>230</v>
      </c>
      <c r="C14" s="79">
        <f t="shared" si="2"/>
        <v>0</v>
      </c>
      <c r="D14" s="79">
        <f>E14+F14</f>
        <v>0</v>
      </c>
      <c r="E14" s="79"/>
      <c r="F14" s="79"/>
      <c r="G14" s="79"/>
      <c r="H14" s="79">
        <f t="shared" si="4"/>
        <v>0</v>
      </c>
      <c r="I14" s="79"/>
      <c r="J14" s="79"/>
      <c r="K14" s="79"/>
      <c r="L14" s="79"/>
      <c r="M14" s="79">
        <f aca="true" t="shared" si="5" ref="M14:M24">N14+S14</f>
        <v>0</v>
      </c>
      <c r="N14" s="79">
        <f aca="true" t="shared" si="6" ref="N14:N24">O14+P14+Q14+R14</f>
        <v>0</v>
      </c>
      <c r="O14" s="79"/>
      <c r="P14" s="79"/>
      <c r="Q14" s="79"/>
      <c r="R14" s="79"/>
      <c r="S14" s="79">
        <f aca="true" t="shared" si="7" ref="S14:S24">T14+U14</f>
        <v>0</v>
      </c>
      <c r="T14" s="79"/>
      <c r="U14" s="79"/>
      <c r="V14" s="79"/>
    </row>
    <row r="15" spans="1:22" ht="14.25" customHeight="1">
      <c r="A15" s="117" t="s">
        <v>38</v>
      </c>
      <c r="B15" s="118" t="s">
        <v>231</v>
      </c>
      <c r="C15" s="79">
        <f t="shared" si="2"/>
        <v>0</v>
      </c>
      <c r="D15" s="79">
        <f t="shared" si="3"/>
        <v>0</v>
      </c>
      <c r="E15" s="79"/>
      <c r="F15" s="79"/>
      <c r="G15" s="79"/>
      <c r="H15" s="79">
        <f t="shared" si="4"/>
        <v>0</v>
      </c>
      <c r="I15" s="79"/>
      <c r="J15" s="79"/>
      <c r="K15" s="79"/>
      <c r="L15" s="79"/>
      <c r="M15" s="79">
        <f t="shared" si="5"/>
        <v>0</v>
      </c>
      <c r="N15" s="79">
        <f t="shared" si="6"/>
        <v>0</v>
      </c>
      <c r="O15" s="79"/>
      <c r="P15" s="79"/>
      <c r="Q15" s="79"/>
      <c r="R15" s="79"/>
      <c r="S15" s="79">
        <f t="shared" si="7"/>
        <v>0</v>
      </c>
      <c r="T15" s="79"/>
      <c r="U15" s="79"/>
      <c r="V15" s="79"/>
    </row>
    <row r="16" spans="1:22" ht="14.25" customHeight="1">
      <c r="A16" s="117" t="s">
        <v>39</v>
      </c>
      <c r="B16" s="118" t="s">
        <v>232</v>
      </c>
      <c r="C16" s="79">
        <f t="shared" si="2"/>
        <v>0</v>
      </c>
      <c r="D16" s="79">
        <f t="shared" si="3"/>
        <v>0</v>
      </c>
      <c r="E16" s="79"/>
      <c r="F16" s="79"/>
      <c r="G16" s="79"/>
      <c r="H16" s="79">
        <f t="shared" si="4"/>
        <v>0</v>
      </c>
      <c r="I16" s="79"/>
      <c r="J16" s="79"/>
      <c r="K16" s="79"/>
      <c r="L16" s="79"/>
      <c r="M16" s="79">
        <f t="shared" si="5"/>
        <v>0</v>
      </c>
      <c r="N16" s="79">
        <f t="shared" si="6"/>
        <v>0</v>
      </c>
      <c r="O16" s="79"/>
      <c r="P16" s="79"/>
      <c r="Q16" s="79"/>
      <c r="R16" s="79"/>
      <c r="S16" s="79">
        <f t="shared" si="7"/>
        <v>0</v>
      </c>
      <c r="T16" s="79"/>
      <c r="U16" s="79"/>
      <c r="V16" s="79"/>
    </row>
    <row r="17" spans="1:22" ht="14.25" customHeight="1">
      <c r="A17" s="117" t="s">
        <v>40</v>
      </c>
      <c r="B17" s="118" t="s">
        <v>233</v>
      </c>
      <c r="C17" s="79">
        <f t="shared" si="2"/>
        <v>0</v>
      </c>
      <c r="D17" s="79">
        <f t="shared" si="3"/>
        <v>0</v>
      </c>
      <c r="E17" s="79"/>
      <c r="F17" s="79"/>
      <c r="G17" s="79"/>
      <c r="H17" s="79">
        <f t="shared" si="4"/>
        <v>0</v>
      </c>
      <c r="I17" s="79"/>
      <c r="J17" s="79"/>
      <c r="K17" s="79"/>
      <c r="L17" s="79"/>
      <c r="M17" s="79">
        <f t="shared" si="5"/>
        <v>0</v>
      </c>
      <c r="N17" s="79">
        <f t="shared" si="6"/>
        <v>0</v>
      </c>
      <c r="O17" s="79"/>
      <c r="P17" s="79"/>
      <c r="Q17" s="79"/>
      <c r="R17" s="79"/>
      <c r="S17" s="79">
        <f t="shared" si="7"/>
        <v>0</v>
      </c>
      <c r="T17" s="79"/>
      <c r="U17" s="79"/>
      <c r="V17" s="79"/>
    </row>
    <row r="18" spans="1:22" ht="14.25" customHeight="1">
      <c r="A18" s="117" t="s">
        <v>41</v>
      </c>
      <c r="B18" s="118" t="s">
        <v>234</v>
      </c>
      <c r="C18" s="79">
        <f t="shared" si="2"/>
        <v>0</v>
      </c>
      <c r="D18" s="79">
        <f t="shared" si="3"/>
        <v>0</v>
      </c>
      <c r="E18" s="79"/>
      <c r="F18" s="79"/>
      <c r="G18" s="79"/>
      <c r="H18" s="79">
        <f t="shared" si="4"/>
        <v>0</v>
      </c>
      <c r="I18" s="79"/>
      <c r="J18" s="79"/>
      <c r="K18" s="79"/>
      <c r="L18" s="79"/>
      <c r="M18" s="79">
        <f t="shared" si="5"/>
        <v>0</v>
      </c>
      <c r="N18" s="79">
        <f t="shared" si="6"/>
        <v>0</v>
      </c>
      <c r="O18" s="79"/>
      <c r="P18" s="79"/>
      <c r="Q18" s="79"/>
      <c r="R18" s="79"/>
      <c r="S18" s="79">
        <f t="shared" si="7"/>
        <v>0</v>
      </c>
      <c r="T18" s="79"/>
      <c r="U18" s="79"/>
      <c r="V18" s="79"/>
    </row>
    <row r="19" spans="1:22" ht="14.25" customHeight="1">
      <c r="A19" s="117" t="s">
        <v>42</v>
      </c>
      <c r="B19" s="118" t="s">
        <v>235</v>
      </c>
      <c r="C19" s="79">
        <f t="shared" si="2"/>
        <v>0</v>
      </c>
      <c r="D19" s="79">
        <f t="shared" si="3"/>
        <v>0</v>
      </c>
      <c r="E19" s="79"/>
      <c r="F19" s="79"/>
      <c r="G19" s="79"/>
      <c r="H19" s="79">
        <f t="shared" si="4"/>
        <v>0</v>
      </c>
      <c r="I19" s="79"/>
      <c r="J19" s="79"/>
      <c r="K19" s="79"/>
      <c r="L19" s="79"/>
      <c r="M19" s="79">
        <f t="shared" si="5"/>
        <v>0</v>
      </c>
      <c r="N19" s="79">
        <f t="shared" si="6"/>
        <v>0</v>
      </c>
      <c r="O19" s="79"/>
      <c r="P19" s="79"/>
      <c r="Q19" s="79"/>
      <c r="R19" s="79"/>
      <c r="S19" s="79">
        <f t="shared" si="7"/>
        <v>0</v>
      </c>
      <c r="T19" s="79"/>
      <c r="U19" s="79"/>
      <c r="V19" s="79"/>
    </row>
    <row r="20" spans="1:22" ht="14.25" customHeight="1">
      <c r="A20" s="117" t="s">
        <v>43</v>
      </c>
      <c r="B20" s="118" t="s">
        <v>236</v>
      </c>
      <c r="C20" s="79">
        <f t="shared" si="2"/>
        <v>0</v>
      </c>
      <c r="D20" s="79">
        <f t="shared" si="3"/>
        <v>0</v>
      </c>
      <c r="E20" s="79"/>
      <c r="F20" s="79"/>
      <c r="G20" s="79"/>
      <c r="H20" s="79">
        <f t="shared" si="4"/>
        <v>0</v>
      </c>
      <c r="I20" s="79"/>
      <c r="J20" s="79"/>
      <c r="K20" s="79"/>
      <c r="L20" s="79"/>
      <c r="M20" s="79">
        <f t="shared" si="5"/>
        <v>0</v>
      </c>
      <c r="N20" s="79">
        <f t="shared" si="6"/>
        <v>0</v>
      </c>
      <c r="O20" s="79"/>
      <c r="P20" s="79"/>
      <c r="Q20" s="79"/>
      <c r="R20" s="79"/>
      <c r="S20" s="79">
        <f t="shared" si="7"/>
        <v>0</v>
      </c>
      <c r="T20" s="79"/>
      <c r="U20" s="79"/>
      <c r="V20" s="79"/>
    </row>
    <row r="21" spans="1:22" ht="14.25" customHeight="1">
      <c r="A21" s="117" t="s">
        <v>44</v>
      </c>
      <c r="B21" s="118" t="s">
        <v>237</v>
      </c>
      <c r="C21" s="79">
        <f t="shared" si="2"/>
        <v>0</v>
      </c>
      <c r="D21" s="79">
        <f t="shared" si="3"/>
        <v>0</v>
      </c>
      <c r="E21" s="79"/>
      <c r="F21" s="79"/>
      <c r="G21" s="79"/>
      <c r="H21" s="79">
        <f t="shared" si="4"/>
        <v>0</v>
      </c>
      <c r="I21" s="79"/>
      <c r="J21" s="79"/>
      <c r="K21" s="79"/>
      <c r="L21" s="79"/>
      <c r="M21" s="79">
        <f t="shared" si="5"/>
        <v>0</v>
      </c>
      <c r="N21" s="79">
        <f t="shared" si="6"/>
        <v>0</v>
      </c>
      <c r="O21" s="79"/>
      <c r="P21" s="79"/>
      <c r="Q21" s="79"/>
      <c r="R21" s="79"/>
      <c r="S21" s="79">
        <f t="shared" si="7"/>
        <v>0</v>
      </c>
      <c r="T21" s="79"/>
      <c r="U21" s="79"/>
      <c r="V21" s="79"/>
    </row>
    <row r="22" spans="1:22" ht="14.25" customHeight="1">
      <c r="A22" s="117" t="s">
        <v>45</v>
      </c>
      <c r="B22" s="118" t="s">
        <v>238</v>
      </c>
      <c r="C22" s="79">
        <f>D22+G22</f>
        <v>1</v>
      </c>
      <c r="D22" s="79">
        <f t="shared" si="3"/>
        <v>0</v>
      </c>
      <c r="E22" s="79"/>
      <c r="F22" s="79"/>
      <c r="G22" s="79">
        <v>1</v>
      </c>
      <c r="H22" s="79">
        <f t="shared" si="4"/>
        <v>0</v>
      </c>
      <c r="I22" s="79"/>
      <c r="J22" s="79"/>
      <c r="K22" s="79"/>
      <c r="L22" s="79"/>
      <c r="M22" s="79">
        <f t="shared" si="5"/>
        <v>0</v>
      </c>
      <c r="N22" s="79">
        <f t="shared" si="6"/>
        <v>0</v>
      </c>
      <c r="O22" s="79"/>
      <c r="P22" s="79"/>
      <c r="Q22" s="79"/>
      <c r="R22" s="79"/>
      <c r="S22" s="79">
        <f t="shared" si="7"/>
        <v>0</v>
      </c>
      <c r="T22" s="79"/>
      <c r="U22" s="79"/>
      <c r="V22" s="79"/>
    </row>
    <row r="23" spans="1:22" ht="14.25" customHeight="1">
      <c r="A23" s="117" t="s">
        <v>46</v>
      </c>
      <c r="B23" s="118" t="s">
        <v>239</v>
      </c>
      <c r="C23" s="79">
        <f t="shared" si="2"/>
        <v>0</v>
      </c>
      <c r="D23" s="79">
        <f t="shared" si="3"/>
        <v>0</v>
      </c>
      <c r="E23" s="79"/>
      <c r="F23" s="79"/>
      <c r="G23" s="79"/>
      <c r="H23" s="79">
        <f t="shared" si="4"/>
        <v>0</v>
      </c>
      <c r="I23" s="79"/>
      <c r="J23" s="79"/>
      <c r="K23" s="79"/>
      <c r="L23" s="79"/>
      <c r="M23" s="79">
        <f t="shared" si="5"/>
        <v>0</v>
      </c>
      <c r="N23" s="79">
        <f t="shared" si="6"/>
        <v>0</v>
      </c>
      <c r="O23" s="79"/>
      <c r="P23" s="79"/>
      <c r="Q23" s="79"/>
      <c r="R23" s="79"/>
      <c r="S23" s="79">
        <f t="shared" si="7"/>
        <v>0</v>
      </c>
      <c r="T23" s="79"/>
      <c r="U23" s="79"/>
      <c r="V23" s="79"/>
    </row>
    <row r="24" spans="1:22" ht="14.25" customHeight="1">
      <c r="A24" s="117" t="s">
        <v>47</v>
      </c>
      <c r="B24" s="118" t="s">
        <v>240</v>
      </c>
      <c r="C24" s="79">
        <f t="shared" si="2"/>
        <v>0</v>
      </c>
      <c r="D24" s="79">
        <f t="shared" si="3"/>
        <v>0</v>
      </c>
      <c r="E24" s="79"/>
      <c r="F24" s="79"/>
      <c r="G24" s="79"/>
      <c r="H24" s="79">
        <f t="shared" si="4"/>
        <v>0</v>
      </c>
      <c r="I24" s="79"/>
      <c r="J24" s="79"/>
      <c r="K24" s="79"/>
      <c r="L24" s="79"/>
      <c r="M24" s="79">
        <f t="shared" si="5"/>
        <v>0</v>
      </c>
      <c r="N24" s="79">
        <f t="shared" si="6"/>
        <v>0</v>
      </c>
      <c r="O24" s="79"/>
      <c r="P24" s="79"/>
      <c r="Q24" s="79"/>
      <c r="R24" s="79"/>
      <c r="S24" s="79">
        <f t="shared" si="7"/>
        <v>0</v>
      </c>
      <c r="T24" s="79"/>
      <c r="U24" s="79"/>
      <c r="V24" s="79"/>
    </row>
    <row r="25" spans="1:22" s="129" customFormat="1" ht="30" customHeight="1">
      <c r="A25" s="181"/>
      <c r="B25" s="515"/>
      <c r="C25" s="515"/>
      <c r="D25" s="515"/>
      <c r="E25" s="515"/>
      <c r="F25" s="515"/>
      <c r="G25" s="515"/>
      <c r="H25" s="178"/>
      <c r="I25" s="178"/>
      <c r="J25" s="178"/>
      <c r="K25" s="175"/>
      <c r="L25" s="176"/>
      <c r="M25" s="180" t="str">
        <f>'Thông tin'!C4</f>
        <v>Sơn La, ngày 31 tháng 3  năm 2020</v>
      </c>
      <c r="N25" s="180"/>
      <c r="O25" s="180"/>
      <c r="P25" s="180"/>
      <c r="Q25" s="180"/>
      <c r="R25" s="180"/>
      <c r="S25" s="180"/>
      <c r="T25" s="179"/>
      <c r="U25" s="182"/>
      <c r="V25" s="182"/>
    </row>
    <row r="26" spans="2:21" s="397" customFormat="1" ht="13.5" customHeight="1">
      <c r="B26" s="409" t="s">
        <v>73</v>
      </c>
      <c r="C26" s="409"/>
      <c r="D26" s="409"/>
      <c r="E26" s="409"/>
      <c r="N26" s="410"/>
      <c r="O26" s="410"/>
      <c r="P26" s="410"/>
      <c r="Q26" s="410"/>
      <c r="R26" s="410"/>
      <c r="S26" s="410"/>
      <c r="T26" s="410"/>
      <c r="U26" s="410"/>
    </row>
    <row r="27" s="397" customFormat="1" ht="16.5" customHeight="1"/>
    <row r="28" s="397" customFormat="1" ht="16.5" customHeight="1"/>
    <row r="29" s="397" customFormat="1" ht="12.75"/>
    <row r="30" spans="2:5" s="397" customFormat="1" ht="12.75">
      <c r="B30" s="410" t="s">
        <v>375</v>
      </c>
      <c r="C30" s="410"/>
      <c r="D30" s="410"/>
      <c r="E30" s="410"/>
    </row>
    <row r="31" spans="2:20" s="397" customFormat="1" ht="12.75">
      <c r="B31" s="410" t="s">
        <v>414</v>
      </c>
      <c r="C31" s="410"/>
      <c r="D31" s="410"/>
      <c r="E31" s="410"/>
      <c r="O31" s="410"/>
      <c r="P31" s="410"/>
      <c r="Q31" s="410"/>
      <c r="R31" s="410"/>
      <c r="S31" s="410"/>
      <c r="T31" s="410"/>
    </row>
  </sheetData>
  <sheetProtection/>
  <mergeCells count="38">
    <mergeCell ref="B26:E26"/>
    <mergeCell ref="N26:U26"/>
    <mergeCell ref="B30:E30"/>
    <mergeCell ref="B31:E31"/>
    <mergeCell ref="O31:T31"/>
    <mergeCell ref="R1:V1"/>
    <mergeCell ref="R3:V3"/>
    <mergeCell ref="G5:G8"/>
    <mergeCell ref="E6:E8"/>
    <mergeCell ref="F6:F8"/>
    <mergeCell ref="K5:K8"/>
    <mergeCell ref="A1:E1"/>
    <mergeCell ref="M4:V4"/>
    <mergeCell ref="L5:L8"/>
    <mergeCell ref="E5:F5"/>
    <mergeCell ref="V5:V8"/>
    <mergeCell ref="B25:G25"/>
    <mergeCell ref="D5:D8"/>
    <mergeCell ref="F1:Q1"/>
    <mergeCell ref="D4:G4"/>
    <mergeCell ref="I5:I8"/>
    <mergeCell ref="H4:H8"/>
    <mergeCell ref="I4:L4"/>
    <mergeCell ref="Q7:R7"/>
    <mergeCell ref="N6:N8"/>
    <mergeCell ref="O6:R6"/>
    <mergeCell ref="J5:J8"/>
    <mergeCell ref="I2:N2"/>
    <mergeCell ref="A9:B9"/>
    <mergeCell ref="A10:B10"/>
    <mergeCell ref="M5:M8"/>
    <mergeCell ref="N5:U5"/>
    <mergeCell ref="A4:A8"/>
    <mergeCell ref="B4:B8"/>
    <mergeCell ref="C4:C8"/>
    <mergeCell ref="S6:S8"/>
    <mergeCell ref="T6:U7"/>
    <mergeCell ref="O7:P7"/>
  </mergeCells>
  <printOptions/>
  <pageMargins left="0.16" right="0.17" top="0.21" bottom="0.28" header="0.16" footer="0.16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K18" sqref="K18"/>
    </sheetView>
  </sheetViews>
  <sheetFormatPr defaultColWidth="9.140625" defaultRowHeight="12.75"/>
  <cols>
    <col min="1" max="1" width="6.57421875" style="0" customWidth="1"/>
    <col min="2" max="2" width="25.57421875" style="0" customWidth="1"/>
    <col min="3" max="4" width="9.00390625" style="0" customWidth="1"/>
    <col min="5" max="5" width="7.7109375" style="0" customWidth="1"/>
    <col min="6" max="6" width="12.8515625" style="0" customWidth="1"/>
    <col min="7" max="7" width="15.421875" style="0" customWidth="1"/>
    <col min="8" max="8" width="11.8515625" style="0" customWidth="1"/>
    <col min="9" max="9" width="10.421875" style="0" customWidth="1"/>
    <col min="13" max="15" width="12.8515625" style="0" customWidth="1"/>
    <col min="16" max="16" width="10.7109375" style="0" customWidth="1"/>
  </cols>
  <sheetData>
    <row r="1" spans="1:8" ht="15.75">
      <c r="A1" s="586" t="s">
        <v>396</v>
      </c>
      <c r="B1" s="586"/>
      <c r="C1" s="586"/>
      <c r="D1" s="586"/>
      <c r="E1" s="586"/>
      <c r="F1" s="586"/>
      <c r="G1" s="586"/>
      <c r="H1" s="586"/>
    </row>
    <row r="2" spans="1:8" ht="15.75">
      <c r="A2" s="587" t="str">
        <f>'Thông tin'!C8</f>
        <v> 06 tháng / năm 2020</v>
      </c>
      <c r="B2" s="587"/>
      <c r="C2" s="587"/>
      <c r="D2" s="587"/>
      <c r="E2" s="587"/>
      <c r="F2" s="587"/>
      <c r="G2" s="587"/>
      <c r="H2" s="587"/>
    </row>
    <row r="3" spans="1:15" ht="15.75">
      <c r="A3" s="371"/>
      <c r="B3" s="371"/>
      <c r="C3" s="589" t="s">
        <v>405</v>
      </c>
      <c r="D3" s="589"/>
      <c r="E3" s="589"/>
      <c r="F3" s="588" t="s">
        <v>397</v>
      </c>
      <c r="G3" s="588"/>
      <c r="H3" s="588"/>
      <c r="J3" s="386" t="e">
        <f>J4-J6</f>
        <v>#REF!</v>
      </c>
      <c r="L3" s="386" t="e">
        <f>L4-L6</f>
        <v>#REF!</v>
      </c>
      <c r="M3" s="386" t="e">
        <f>M4-M6</f>
        <v>#REF!</v>
      </c>
      <c r="O3" s="386" t="e">
        <f>O4-O6</f>
        <v>#REF!</v>
      </c>
    </row>
    <row r="4" spans="1:15" ht="12.75">
      <c r="A4" s="590" t="s">
        <v>398</v>
      </c>
      <c r="B4" s="590" t="s">
        <v>399</v>
      </c>
      <c r="C4" s="591" t="s">
        <v>400</v>
      </c>
      <c r="D4" s="591"/>
      <c r="E4" s="591"/>
      <c r="F4" s="592" t="s">
        <v>401</v>
      </c>
      <c r="G4" s="592"/>
      <c r="H4" s="592"/>
      <c r="J4" t="e">
        <f>'04'!#REF!</f>
        <v>#REF!</v>
      </c>
      <c r="L4" t="e">
        <f>'04'!#REF!</f>
        <v>#REF!</v>
      </c>
      <c r="M4" t="e">
        <f>'05'!#REF!</f>
        <v>#REF!</v>
      </c>
      <c r="O4" t="e">
        <f>'05'!#REF!</f>
        <v>#REF!</v>
      </c>
    </row>
    <row r="5" spans="1:15" ht="89.25">
      <c r="A5" s="590"/>
      <c r="B5" s="590"/>
      <c r="C5" s="372" t="s">
        <v>402</v>
      </c>
      <c r="D5" s="373" t="s">
        <v>403</v>
      </c>
      <c r="E5" s="374" t="s">
        <v>404</v>
      </c>
      <c r="F5" s="372" t="s">
        <v>402</v>
      </c>
      <c r="G5" s="373" t="s">
        <v>403</v>
      </c>
      <c r="H5" s="374" t="s">
        <v>404</v>
      </c>
      <c r="J5" s="374" t="s">
        <v>411</v>
      </c>
      <c r="K5" s="374" t="s">
        <v>410</v>
      </c>
      <c r="L5" s="374" t="s">
        <v>406</v>
      </c>
      <c r="M5" s="374" t="s">
        <v>407</v>
      </c>
      <c r="N5" s="374" t="s">
        <v>408</v>
      </c>
      <c r="O5" s="374" t="s">
        <v>409</v>
      </c>
    </row>
    <row r="6" spans="1:16" ht="12.75">
      <c r="A6" s="375" t="s">
        <v>56</v>
      </c>
      <c r="B6" s="376" t="s">
        <v>57</v>
      </c>
      <c r="C6" s="377">
        <f aca="true" t="shared" si="0" ref="C6:H6">SUM(C7:C19)</f>
        <v>992</v>
      </c>
      <c r="D6" s="377">
        <f t="shared" si="0"/>
        <v>532</v>
      </c>
      <c r="E6" s="377">
        <f t="shared" si="0"/>
        <v>247</v>
      </c>
      <c r="F6" s="377">
        <f t="shared" si="0"/>
        <v>191498385</v>
      </c>
      <c r="G6" s="377">
        <f>SUM(G7:G19)</f>
        <v>42618261</v>
      </c>
      <c r="H6" s="377">
        <f t="shared" si="0"/>
        <v>25278529</v>
      </c>
      <c r="J6" s="386">
        <f aca="true" t="shared" si="1" ref="J6:O6">C6+C20</f>
        <v>1676</v>
      </c>
      <c r="K6" s="386">
        <f t="shared" si="1"/>
        <v>812</v>
      </c>
      <c r="L6" s="386">
        <f t="shared" si="1"/>
        <v>373</v>
      </c>
      <c r="M6" s="386">
        <f t="shared" si="1"/>
        <v>300788978</v>
      </c>
      <c r="N6" s="386">
        <f t="shared" si="1"/>
        <v>92149685</v>
      </c>
      <c r="O6" s="386">
        <f t="shared" si="1"/>
        <v>35068262</v>
      </c>
      <c r="P6" s="386"/>
    </row>
    <row r="7" spans="1:8" ht="12.75">
      <c r="A7" s="378" t="s">
        <v>36</v>
      </c>
      <c r="B7" s="379" t="s">
        <v>58</v>
      </c>
      <c r="C7" s="380">
        <f>E7+'01'!E12</f>
        <v>166</v>
      </c>
      <c r="D7" s="381">
        <f>E7+'01'!Q12</f>
        <v>44</v>
      </c>
      <c r="E7" s="382">
        <v>24</v>
      </c>
      <c r="F7" s="380">
        <f>H7+'02'!D13</f>
        <v>1913825</v>
      </c>
      <c r="G7" s="380">
        <f>H7+'02'!Q13</f>
        <v>451784</v>
      </c>
      <c r="H7" s="382">
        <v>205096</v>
      </c>
    </row>
    <row r="8" spans="1:14" ht="12.75">
      <c r="A8" s="378" t="s">
        <v>37</v>
      </c>
      <c r="B8" s="383" t="s">
        <v>59</v>
      </c>
      <c r="C8" s="380">
        <f>E8+'01'!E13</f>
        <v>6</v>
      </c>
      <c r="D8" s="381">
        <f>E8+'01'!Q13</f>
        <v>4</v>
      </c>
      <c r="E8" s="382">
        <v>1</v>
      </c>
      <c r="F8" s="380">
        <f>H8+'02'!D14</f>
        <v>243830</v>
      </c>
      <c r="G8" s="380">
        <f>H8+'02'!Q14</f>
        <v>149422</v>
      </c>
      <c r="H8" s="382">
        <v>14740</v>
      </c>
      <c r="N8" s="386"/>
    </row>
    <row r="9" spans="1:8" ht="12.75">
      <c r="A9" s="378" t="s">
        <v>38</v>
      </c>
      <c r="B9" s="383" t="s">
        <v>60</v>
      </c>
      <c r="C9" s="380">
        <f>E9+'01'!E14</f>
        <v>2</v>
      </c>
      <c r="D9" s="381">
        <f>E9+'01'!Q14</f>
        <v>0</v>
      </c>
      <c r="E9" s="382"/>
      <c r="F9" s="380">
        <f>H9+'02'!D15</f>
        <v>133259</v>
      </c>
      <c r="G9" s="380">
        <f>H9+'02'!Q15</f>
        <v>0</v>
      </c>
      <c r="H9" s="382"/>
    </row>
    <row r="10" spans="1:8" ht="12.75">
      <c r="A10" s="378" t="s">
        <v>39</v>
      </c>
      <c r="B10" s="379" t="s">
        <v>61</v>
      </c>
      <c r="C10" s="380">
        <f>E10+'01'!E15</f>
        <v>3</v>
      </c>
      <c r="D10" s="381">
        <f>E10+'01'!Q15</f>
        <v>1</v>
      </c>
      <c r="E10" s="382"/>
      <c r="F10" s="380">
        <f>H10+'02'!D16</f>
        <v>1399371</v>
      </c>
      <c r="G10" s="380">
        <f>H10+'02'!Q16</f>
        <v>23235</v>
      </c>
      <c r="H10" s="382"/>
    </row>
    <row r="11" spans="1:8" ht="25.5">
      <c r="A11" s="378" t="s">
        <v>40</v>
      </c>
      <c r="B11" s="384" t="s">
        <v>62</v>
      </c>
      <c r="C11" s="380">
        <f>E11+'01'!E16</f>
        <v>7</v>
      </c>
      <c r="D11" s="381">
        <f>E11+'01'!Q16</f>
        <v>4</v>
      </c>
      <c r="E11" s="382"/>
      <c r="F11" s="380">
        <f>H11+'02'!D17</f>
        <v>418943</v>
      </c>
      <c r="G11" s="380">
        <f>H11+'02'!Q17</f>
        <v>199790</v>
      </c>
      <c r="H11" s="382"/>
    </row>
    <row r="12" spans="1:8" ht="12.75">
      <c r="A12" s="378" t="s">
        <v>41</v>
      </c>
      <c r="B12" s="379" t="s">
        <v>63</v>
      </c>
      <c r="C12" s="380">
        <f>E12+'01'!E17</f>
        <v>722</v>
      </c>
      <c r="D12" s="381">
        <f>E12+'01'!Q17</f>
        <v>466</v>
      </c>
      <c r="E12" s="382">
        <v>217</v>
      </c>
      <c r="F12" s="380">
        <f>H12+'02'!D18</f>
        <v>56949448</v>
      </c>
      <c r="G12" s="380">
        <f>H12+'02'!Q18</f>
        <v>41690962</v>
      </c>
      <c r="H12" s="382">
        <v>25045819</v>
      </c>
    </row>
    <row r="13" spans="1:8" ht="12.75">
      <c r="A13" s="378" t="s">
        <v>42</v>
      </c>
      <c r="B13" s="379" t="s">
        <v>64</v>
      </c>
      <c r="C13" s="380">
        <f>E13+'01'!E18</f>
        <v>0</v>
      </c>
      <c r="D13" s="381">
        <f>E13+'01'!Q18</f>
        <v>0</v>
      </c>
      <c r="E13" s="382"/>
      <c r="F13" s="380">
        <f>H13+'02'!D19</f>
        <v>0</v>
      </c>
      <c r="G13" s="380">
        <f>H13+'02'!Q19</f>
        <v>0</v>
      </c>
      <c r="H13" s="382"/>
    </row>
    <row r="14" spans="1:8" ht="12.75">
      <c r="A14" s="378" t="s">
        <v>43</v>
      </c>
      <c r="B14" s="379" t="s">
        <v>65</v>
      </c>
      <c r="C14" s="380">
        <f>E14+'01'!E19</f>
        <v>69</v>
      </c>
      <c r="D14" s="381">
        <f>E14+'01'!Q19</f>
        <v>13</v>
      </c>
      <c r="E14" s="382">
        <v>5</v>
      </c>
      <c r="F14" s="380">
        <f>H14+'02'!D20</f>
        <v>1023605</v>
      </c>
      <c r="G14" s="380">
        <f>H14+'02'!Q20</f>
        <v>103068</v>
      </c>
      <c r="H14" s="382">
        <v>12874</v>
      </c>
    </row>
    <row r="15" spans="1:8" ht="12.75">
      <c r="A15" s="378" t="s">
        <v>44</v>
      </c>
      <c r="B15" s="379" t="s">
        <v>66</v>
      </c>
      <c r="C15" s="380">
        <f>E15+'01'!E20</f>
        <v>0</v>
      </c>
      <c r="D15" s="381">
        <f>E15+'01'!Q20</f>
        <v>0</v>
      </c>
      <c r="E15" s="382"/>
      <c r="F15" s="380">
        <f>H15+'02'!D21</f>
        <v>0</v>
      </c>
      <c r="G15" s="380">
        <f>H15+'02'!Q21</f>
        <v>0</v>
      </c>
      <c r="H15" s="382"/>
    </row>
    <row r="16" spans="1:8" ht="12.75">
      <c r="A16" s="378" t="s">
        <v>45</v>
      </c>
      <c r="B16" s="379" t="s">
        <v>67</v>
      </c>
      <c r="C16" s="380">
        <f>E16+'01'!E21</f>
        <v>17</v>
      </c>
      <c r="D16" s="381">
        <f>E16+'01'!Q21</f>
        <v>0</v>
      </c>
      <c r="E16" s="382"/>
      <c r="F16" s="380">
        <f>H16+'02'!D22</f>
        <v>129416104</v>
      </c>
      <c r="G16" s="380">
        <f>H16+'02'!Q22</f>
        <v>0</v>
      </c>
      <c r="H16" s="382"/>
    </row>
    <row r="17" spans="1:8" ht="12.75">
      <c r="A17" s="378" t="s">
        <v>46</v>
      </c>
      <c r="B17" s="379" t="s">
        <v>68</v>
      </c>
      <c r="C17" s="380">
        <f>E17+'01'!E22</f>
        <v>0</v>
      </c>
      <c r="D17" s="381">
        <f>E17+'01'!Q22</f>
        <v>0</v>
      </c>
      <c r="E17" s="382"/>
      <c r="F17" s="380">
        <f>H17+'02'!D23</f>
        <v>0</v>
      </c>
      <c r="G17" s="380">
        <f>H17+'02'!Q23</f>
        <v>0</v>
      </c>
      <c r="H17" s="382"/>
    </row>
    <row r="18" spans="1:8" ht="12.75">
      <c r="A18" s="378" t="s">
        <v>47</v>
      </c>
      <c r="B18" s="379" t="s">
        <v>69</v>
      </c>
      <c r="C18" s="380">
        <f>E18+'01'!E23</f>
        <v>0</v>
      </c>
      <c r="D18" s="381">
        <f>E18+'01'!Q23</f>
        <v>0</v>
      </c>
      <c r="E18" s="382"/>
      <c r="F18" s="380">
        <f>H18+'02'!D24</f>
        <v>0</v>
      </c>
      <c r="G18" s="380">
        <f>H18+'02'!Q24</f>
        <v>0</v>
      </c>
      <c r="H18" s="382"/>
    </row>
    <row r="19" spans="1:8" ht="12.75">
      <c r="A19" s="378" t="s">
        <v>48</v>
      </c>
      <c r="B19" s="379" t="s">
        <v>70</v>
      </c>
      <c r="C19" s="380">
        <f>E19+'01'!E24</f>
        <v>0</v>
      </c>
      <c r="D19" s="381">
        <f>E19+'01'!Q24</f>
        <v>0</v>
      </c>
      <c r="E19" s="382"/>
      <c r="F19" s="380">
        <f>H19+'02'!D25</f>
        <v>0</v>
      </c>
      <c r="G19" s="380">
        <f>H19+'02'!Q25</f>
        <v>0</v>
      </c>
      <c r="H19" s="382"/>
    </row>
    <row r="20" spans="1:8" ht="12.75">
      <c r="A20" s="375" t="s">
        <v>71</v>
      </c>
      <c r="B20" s="385" t="s">
        <v>72</v>
      </c>
      <c r="C20" s="377">
        <f aca="true" t="shared" si="2" ref="C20:H20">SUM(C21:C33)</f>
        <v>684</v>
      </c>
      <c r="D20" s="377">
        <f t="shared" si="2"/>
        <v>280</v>
      </c>
      <c r="E20" s="377">
        <f t="shared" si="2"/>
        <v>126</v>
      </c>
      <c r="F20" s="377">
        <f t="shared" si="2"/>
        <v>109290593</v>
      </c>
      <c r="G20" s="377">
        <f>SUM(G21:G33)</f>
        <v>49531424</v>
      </c>
      <c r="H20" s="377">
        <f t="shared" si="2"/>
        <v>9789733</v>
      </c>
    </row>
    <row r="21" spans="1:8" ht="12.75">
      <c r="A21" s="378" t="s">
        <v>36</v>
      </c>
      <c r="B21" s="379" t="s">
        <v>58</v>
      </c>
      <c r="C21" s="380">
        <f>E21+'01'!E26</f>
        <v>374</v>
      </c>
      <c r="D21" s="381">
        <f>E21+'01'!Q26</f>
        <v>93</v>
      </c>
      <c r="E21" s="382">
        <v>29</v>
      </c>
      <c r="F21" s="380">
        <f>H21+'02'!D27</f>
        <v>67607122</v>
      </c>
      <c r="G21" s="380">
        <f>H21+'02'!Q27</f>
        <v>26382082</v>
      </c>
      <c r="H21" s="382">
        <v>3239359</v>
      </c>
    </row>
    <row r="22" spans="1:8" ht="12.75">
      <c r="A22" s="378" t="s">
        <v>37</v>
      </c>
      <c r="B22" s="383" t="s">
        <v>59</v>
      </c>
      <c r="C22" s="380">
        <f>E22+'01'!E27</f>
        <v>12</v>
      </c>
      <c r="D22" s="381">
        <f>E22+'01'!Q27</f>
        <v>5</v>
      </c>
      <c r="E22" s="382">
        <v>2</v>
      </c>
      <c r="F22" s="380">
        <f>H22+'02'!D28</f>
        <v>11657715</v>
      </c>
      <c r="G22" s="380">
        <f>H22+'02'!Q28</f>
        <v>5319225</v>
      </c>
      <c r="H22" s="382">
        <v>1352710</v>
      </c>
    </row>
    <row r="23" spans="1:8" ht="12.75">
      <c r="A23" s="378" t="s">
        <v>38</v>
      </c>
      <c r="B23" s="383" t="s">
        <v>60</v>
      </c>
      <c r="C23" s="380">
        <f>E23+'01'!E28</f>
        <v>4</v>
      </c>
      <c r="D23" s="381">
        <f>E23+'01'!Q28</f>
        <v>0</v>
      </c>
      <c r="E23" s="382">
        <v>0</v>
      </c>
      <c r="F23" s="380">
        <f>H23+'02'!D29</f>
        <v>9215170</v>
      </c>
      <c r="G23" s="380">
        <f>H23+'02'!Q29</f>
        <v>0</v>
      </c>
      <c r="H23" s="382"/>
    </row>
    <row r="24" spans="1:8" ht="12.75">
      <c r="A24" s="378" t="s">
        <v>39</v>
      </c>
      <c r="B24" s="379" t="s">
        <v>61</v>
      </c>
      <c r="C24" s="380">
        <f>E24+'01'!E29</f>
        <v>3</v>
      </c>
      <c r="D24" s="381">
        <f>E24+'01'!Q29</f>
        <v>2</v>
      </c>
      <c r="E24" s="382">
        <v>1</v>
      </c>
      <c r="F24" s="380">
        <f>H24+'02'!D30</f>
        <v>322990</v>
      </c>
      <c r="G24" s="380">
        <f>H24+'02'!Q30</f>
        <v>179990</v>
      </c>
      <c r="H24" s="382">
        <v>120000</v>
      </c>
    </row>
    <row r="25" spans="1:8" ht="25.5">
      <c r="A25" s="378" t="s">
        <v>40</v>
      </c>
      <c r="B25" s="384" t="s">
        <v>62</v>
      </c>
      <c r="C25" s="380">
        <f>E25+'01'!E30</f>
        <v>0</v>
      </c>
      <c r="D25" s="381">
        <f>E25+'01'!Q30</f>
        <v>0</v>
      </c>
      <c r="E25" s="382"/>
      <c r="F25" s="380">
        <f>H25+'02'!D31</f>
        <v>0</v>
      </c>
      <c r="G25" s="380">
        <f>H25+'02'!Q31</f>
        <v>0</v>
      </c>
      <c r="H25" s="382"/>
    </row>
    <row r="26" spans="1:8" ht="12.75">
      <c r="A26" s="378" t="s">
        <v>41</v>
      </c>
      <c r="B26" s="379" t="s">
        <v>63</v>
      </c>
      <c r="C26" s="380">
        <f>E26+'01'!E31</f>
        <v>169</v>
      </c>
      <c r="D26" s="381">
        <f>E26+'01'!Q31</f>
        <v>151</v>
      </c>
      <c r="E26" s="382">
        <v>79</v>
      </c>
      <c r="F26" s="380">
        <f>H26+'02'!D32</f>
        <v>14766431</v>
      </c>
      <c r="G26" s="380">
        <f>H26+'02'!Q32</f>
        <v>16380834</v>
      </c>
      <c r="H26" s="382">
        <v>4541464</v>
      </c>
    </row>
    <row r="27" spans="1:8" ht="12.75">
      <c r="A27" s="378" t="s">
        <v>42</v>
      </c>
      <c r="B27" s="379" t="s">
        <v>64</v>
      </c>
      <c r="C27" s="380">
        <f>E27+'01'!E32</f>
        <v>0</v>
      </c>
      <c r="D27" s="381">
        <f>E27+'01'!Q32</f>
        <v>0</v>
      </c>
      <c r="E27" s="382"/>
      <c r="F27" s="380">
        <f>H27+'02'!D33</f>
        <v>0</v>
      </c>
      <c r="G27" s="380">
        <f>H27+'02'!Q33</f>
        <v>0</v>
      </c>
      <c r="H27" s="382"/>
    </row>
    <row r="28" spans="1:8" ht="12.75">
      <c r="A28" s="378" t="s">
        <v>43</v>
      </c>
      <c r="B28" s="379" t="s">
        <v>65</v>
      </c>
      <c r="C28" s="380">
        <f>E28+'01'!E33</f>
        <v>111</v>
      </c>
      <c r="D28" s="381">
        <f>E28+'01'!Q33</f>
        <v>24</v>
      </c>
      <c r="E28" s="382">
        <v>14</v>
      </c>
      <c r="F28" s="380">
        <f>H28+'02'!D34</f>
        <v>3930017</v>
      </c>
      <c r="G28" s="380">
        <f>H28+'02'!Q34</f>
        <v>570247</v>
      </c>
      <c r="H28" s="382">
        <v>201200</v>
      </c>
    </row>
    <row r="29" spans="1:8" ht="12.75">
      <c r="A29" s="378" t="s">
        <v>44</v>
      </c>
      <c r="B29" s="379" t="s">
        <v>66</v>
      </c>
      <c r="C29" s="380">
        <f>E29+'01'!E34</f>
        <v>11</v>
      </c>
      <c r="D29" s="381">
        <f>E29+'01'!Q34</f>
        <v>5</v>
      </c>
      <c r="E29" s="382">
        <v>1</v>
      </c>
      <c r="F29" s="380">
        <f>H29+'02'!D35</f>
        <v>1791148</v>
      </c>
      <c r="G29" s="380">
        <f>H29+'02'!Q35</f>
        <v>699046</v>
      </c>
      <c r="H29" s="382">
        <v>335000</v>
      </c>
    </row>
    <row r="30" spans="1:8" ht="12.75">
      <c r="A30" s="378" t="s">
        <v>45</v>
      </c>
      <c r="B30" s="379" t="s">
        <v>67</v>
      </c>
      <c r="C30" s="380">
        <f>E30+'01'!E35</f>
        <v>0</v>
      </c>
      <c r="D30" s="381">
        <f>E30+'01'!Q35</f>
        <v>0</v>
      </c>
      <c r="E30" s="382"/>
      <c r="F30" s="380">
        <f>H30+'02'!D36</f>
        <v>0</v>
      </c>
      <c r="G30" s="380">
        <f>H30+'02'!Q36</f>
        <v>0</v>
      </c>
      <c r="H30" s="382"/>
    </row>
    <row r="31" spans="1:8" ht="12.75">
      <c r="A31" s="378" t="s">
        <v>46</v>
      </c>
      <c r="B31" s="379" t="s">
        <v>68</v>
      </c>
      <c r="C31" s="380">
        <f>E31+'01'!E36</f>
        <v>0</v>
      </c>
      <c r="D31" s="381">
        <f>E31+'01'!Q36</f>
        <v>0</v>
      </c>
      <c r="E31" s="382"/>
      <c r="F31" s="380">
        <f>H31+'02'!D37</f>
        <v>0</v>
      </c>
      <c r="G31" s="380">
        <f>H31+'02'!Q37</f>
        <v>0</v>
      </c>
      <c r="H31" s="382"/>
    </row>
    <row r="32" spans="1:8" ht="12.75">
      <c r="A32" s="378" t="s">
        <v>47</v>
      </c>
      <c r="B32" s="379" t="s">
        <v>69</v>
      </c>
      <c r="C32" s="380">
        <f>E32+'01'!E37</f>
        <v>0</v>
      </c>
      <c r="D32" s="381">
        <f>E32+'01'!Q37</f>
        <v>0</v>
      </c>
      <c r="E32" s="382"/>
      <c r="F32" s="380">
        <f>H32+'02'!D38</f>
        <v>0</v>
      </c>
      <c r="G32" s="380">
        <f>H32+'02'!Q38</f>
        <v>0</v>
      </c>
      <c r="H32" s="382"/>
    </row>
    <row r="33" spans="1:8" ht="12.75">
      <c r="A33" s="378" t="s">
        <v>48</v>
      </c>
      <c r="B33" s="379" t="s">
        <v>70</v>
      </c>
      <c r="C33" s="380">
        <f>E33+'01'!E38</f>
        <v>0</v>
      </c>
      <c r="D33" s="381">
        <f>E33+'01'!Q38</f>
        <v>0</v>
      </c>
      <c r="E33" s="382"/>
      <c r="F33" s="380">
        <f>H33+'02'!D39</f>
        <v>0</v>
      </c>
      <c r="G33" s="380">
        <f>H33+'02'!Q39</f>
        <v>0</v>
      </c>
      <c r="H33" s="382"/>
    </row>
  </sheetData>
  <sheetProtection/>
  <mergeCells count="8">
    <mergeCell ref="A1:H1"/>
    <mergeCell ref="A2:H2"/>
    <mergeCell ref="F3:H3"/>
    <mergeCell ref="C3:E3"/>
    <mergeCell ref="A4:A5"/>
    <mergeCell ref="B4:B5"/>
    <mergeCell ref="C4:E4"/>
    <mergeCell ref="F4:H4"/>
  </mergeCells>
  <printOptions/>
  <pageMargins left="0.5" right="0.22" top="0.45" bottom="1" header="0.16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U46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2.7109375" style="6" customWidth="1"/>
    <col min="2" max="2" width="25.140625" style="6" customWidth="1"/>
    <col min="3" max="3" width="4.8515625" style="6" customWidth="1"/>
    <col min="4" max="4" width="6.8515625" style="135" customWidth="1"/>
    <col min="5" max="5" width="6.8515625" style="6" customWidth="1"/>
    <col min="6" max="6" width="6.57421875" style="6" customWidth="1"/>
    <col min="7" max="7" width="5.00390625" style="6" customWidth="1"/>
    <col min="8" max="8" width="6.00390625" style="6" customWidth="1"/>
    <col min="9" max="10" width="7.421875" style="135" customWidth="1"/>
    <col min="11" max="11" width="8.00390625" style="135" customWidth="1"/>
    <col min="12" max="12" width="6.7109375" style="6" customWidth="1"/>
    <col min="13" max="13" width="5.57421875" style="6" customWidth="1"/>
    <col min="14" max="14" width="7.00390625" style="6" customWidth="1"/>
    <col min="15" max="15" width="5.57421875" style="6" customWidth="1"/>
    <col min="16" max="16" width="6.00390625" style="6" customWidth="1"/>
    <col min="17" max="17" width="6.8515625" style="6" customWidth="1"/>
    <col min="18" max="19" width="5.28125" style="6" customWidth="1"/>
    <col min="20" max="20" width="5.7109375" style="6" customWidth="1"/>
    <col min="21" max="21" width="7.00390625" style="6" customWidth="1"/>
    <col min="22" max="16384" width="9.140625" style="6" customWidth="1"/>
  </cols>
  <sheetData>
    <row r="1" spans="1:21" s="1" customFormat="1" ht="51" customHeight="1">
      <c r="A1" s="418" t="s">
        <v>11</v>
      </c>
      <c r="B1" s="418"/>
      <c r="C1" s="418"/>
      <c r="D1" s="418"/>
      <c r="E1" s="419" t="s">
        <v>376</v>
      </c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20" t="str">
        <f>'Thông tin'!C2</f>
        <v>Đơn vị  báo cáo: CỤC THADS TỈNH SƠN LA
Đơn vị nhận báo cáo: TỔNG CỤC THADS</v>
      </c>
      <c r="Q1" s="420"/>
      <c r="R1" s="420"/>
      <c r="S1" s="420"/>
      <c r="T1" s="420"/>
      <c r="U1" s="420"/>
    </row>
    <row r="2" spans="1:21" s="5" customFormat="1" ht="20.25" customHeight="1">
      <c r="A2" s="144"/>
      <c r="B2" s="144"/>
      <c r="C2" s="144"/>
      <c r="D2" s="144"/>
      <c r="E2" s="145"/>
      <c r="F2" s="145"/>
      <c r="G2" s="145"/>
      <c r="H2" s="192"/>
      <c r="I2" s="310" t="str">
        <f>'Thông tin'!C8</f>
        <v> 06 tháng / năm 2020</v>
      </c>
      <c r="J2" s="311"/>
      <c r="K2" s="311"/>
      <c r="L2" s="192"/>
      <c r="M2" s="145"/>
      <c r="N2" s="145"/>
      <c r="O2" s="145"/>
      <c r="P2" s="146"/>
      <c r="Q2" s="146"/>
      <c r="R2" s="146"/>
      <c r="S2" s="146"/>
      <c r="T2" s="146"/>
      <c r="U2" s="146"/>
    </row>
    <row r="3" spans="1:21" s="5" customFormat="1" ht="17.25" customHeight="1">
      <c r="A3" s="2"/>
      <c r="B3" s="3"/>
      <c r="C3" s="3"/>
      <c r="D3" s="3"/>
      <c r="E3" s="4"/>
      <c r="I3" s="312"/>
      <c r="J3" s="313"/>
      <c r="K3" s="314"/>
      <c r="L3" s="314"/>
      <c r="M3" s="314"/>
      <c r="N3" s="406" t="s">
        <v>12</v>
      </c>
      <c r="O3" s="406"/>
      <c r="P3" s="406"/>
      <c r="Q3" s="406"/>
      <c r="R3" s="406"/>
      <c r="S3" s="406"/>
      <c r="T3" s="406"/>
      <c r="U3" s="406"/>
    </row>
    <row r="4" spans="1:21" s="315" customFormat="1" ht="15.75" customHeight="1">
      <c r="A4" s="421" t="s">
        <v>13</v>
      </c>
      <c r="B4" s="421" t="s">
        <v>14</v>
      </c>
      <c r="C4" s="421" t="s">
        <v>15</v>
      </c>
      <c r="D4" s="424" t="s">
        <v>16</v>
      </c>
      <c r="E4" s="407" t="s">
        <v>17</v>
      </c>
      <c r="F4" s="407"/>
      <c r="G4" s="407" t="s">
        <v>18</v>
      </c>
      <c r="H4" s="407" t="s">
        <v>19</v>
      </c>
      <c r="I4" s="407" t="s">
        <v>20</v>
      </c>
      <c r="J4" s="415" t="s">
        <v>17</v>
      </c>
      <c r="K4" s="416"/>
      <c r="L4" s="416"/>
      <c r="M4" s="416"/>
      <c r="N4" s="416"/>
      <c r="O4" s="416"/>
      <c r="P4" s="416"/>
      <c r="Q4" s="416"/>
      <c r="R4" s="416"/>
      <c r="S4" s="417"/>
      <c r="T4" s="412" t="s">
        <v>21</v>
      </c>
      <c r="U4" s="424" t="s">
        <v>22</v>
      </c>
    </row>
    <row r="5" spans="1:21" s="316" customFormat="1" ht="15.75" customHeight="1">
      <c r="A5" s="422"/>
      <c r="B5" s="422"/>
      <c r="C5" s="422"/>
      <c r="D5" s="425"/>
      <c r="E5" s="407" t="s">
        <v>23</v>
      </c>
      <c r="F5" s="407" t="s">
        <v>24</v>
      </c>
      <c r="G5" s="407"/>
      <c r="H5" s="407"/>
      <c r="I5" s="407"/>
      <c r="J5" s="407" t="s">
        <v>25</v>
      </c>
      <c r="K5" s="407" t="s">
        <v>17</v>
      </c>
      <c r="L5" s="407"/>
      <c r="M5" s="407"/>
      <c r="N5" s="407"/>
      <c r="O5" s="407"/>
      <c r="P5" s="407"/>
      <c r="Q5" s="407" t="s">
        <v>26</v>
      </c>
      <c r="R5" s="407" t="s">
        <v>27</v>
      </c>
      <c r="S5" s="407" t="s">
        <v>28</v>
      </c>
      <c r="T5" s="413"/>
      <c r="U5" s="425"/>
    </row>
    <row r="6" spans="1:21" s="315" customFormat="1" ht="15.75" customHeight="1">
      <c r="A6" s="422"/>
      <c r="B6" s="422"/>
      <c r="C6" s="422"/>
      <c r="D6" s="425"/>
      <c r="E6" s="407"/>
      <c r="F6" s="407"/>
      <c r="G6" s="407"/>
      <c r="H6" s="407"/>
      <c r="I6" s="407"/>
      <c r="J6" s="407"/>
      <c r="K6" s="407" t="s">
        <v>29</v>
      </c>
      <c r="L6" s="407" t="s">
        <v>17</v>
      </c>
      <c r="M6" s="407"/>
      <c r="N6" s="407" t="s">
        <v>30</v>
      </c>
      <c r="O6" s="407" t="s">
        <v>31</v>
      </c>
      <c r="P6" s="407" t="s">
        <v>32</v>
      </c>
      <c r="Q6" s="407"/>
      <c r="R6" s="407"/>
      <c r="S6" s="407"/>
      <c r="T6" s="413"/>
      <c r="U6" s="425"/>
    </row>
    <row r="7" spans="1:21" s="315" customFormat="1" ht="8.25">
      <c r="A7" s="422"/>
      <c r="B7" s="422"/>
      <c r="C7" s="422"/>
      <c r="D7" s="425"/>
      <c r="E7" s="407"/>
      <c r="F7" s="407"/>
      <c r="G7" s="407"/>
      <c r="H7" s="407"/>
      <c r="I7" s="407"/>
      <c r="J7" s="407"/>
      <c r="K7" s="407"/>
      <c r="L7" s="407"/>
      <c r="M7" s="407"/>
      <c r="N7" s="407"/>
      <c r="O7" s="407"/>
      <c r="P7" s="407"/>
      <c r="Q7" s="407"/>
      <c r="R7" s="407"/>
      <c r="S7" s="407"/>
      <c r="T7" s="413"/>
      <c r="U7" s="425"/>
    </row>
    <row r="8" spans="1:21" s="315" customFormat="1" ht="30" customHeight="1">
      <c r="A8" s="423"/>
      <c r="B8" s="423"/>
      <c r="C8" s="423"/>
      <c r="D8" s="426"/>
      <c r="E8" s="407"/>
      <c r="F8" s="407"/>
      <c r="G8" s="407"/>
      <c r="H8" s="407"/>
      <c r="I8" s="407"/>
      <c r="J8" s="407"/>
      <c r="K8" s="407"/>
      <c r="L8" s="269" t="s">
        <v>33</v>
      </c>
      <c r="M8" s="269" t="s">
        <v>34</v>
      </c>
      <c r="N8" s="407"/>
      <c r="O8" s="407"/>
      <c r="P8" s="407"/>
      <c r="Q8" s="407"/>
      <c r="R8" s="407"/>
      <c r="S8" s="407"/>
      <c r="T8" s="414"/>
      <c r="U8" s="425"/>
    </row>
    <row r="9" spans="1:21" ht="21" customHeight="1">
      <c r="A9" s="404" t="s">
        <v>35</v>
      </c>
      <c r="B9" s="405"/>
      <c r="C9" s="7" t="s">
        <v>36</v>
      </c>
      <c r="D9" s="162" t="s">
        <v>37</v>
      </c>
      <c r="E9" s="7" t="s">
        <v>38</v>
      </c>
      <c r="F9" s="7" t="s">
        <v>39</v>
      </c>
      <c r="G9" s="7" t="s">
        <v>40</v>
      </c>
      <c r="H9" s="7" t="s">
        <v>41</v>
      </c>
      <c r="I9" s="162" t="s">
        <v>42</v>
      </c>
      <c r="J9" s="162" t="s">
        <v>43</v>
      </c>
      <c r="K9" s="162" t="s">
        <v>44</v>
      </c>
      <c r="L9" s="7" t="s">
        <v>45</v>
      </c>
      <c r="M9" s="7" t="s">
        <v>46</v>
      </c>
      <c r="N9" s="7" t="s">
        <v>47</v>
      </c>
      <c r="O9" s="7" t="s">
        <v>48</v>
      </c>
      <c r="P9" s="7" t="s">
        <v>49</v>
      </c>
      <c r="Q9" s="7" t="s">
        <v>50</v>
      </c>
      <c r="R9" s="7" t="s">
        <v>51</v>
      </c>
      <c r="S9" s="7" t="s">
        <v>52</v>
      </c>
      <c r="T9" s="7" t="s">
        <v>53</v>
      </c>
      <c r="U9" s="7" t="s">
        <v>54</v>
      </c>
    </row>
    <row r="10" spans="1:21" ht="12.75">
      <c r="A10" s="408" t="s">
        <v>55</v>
      </c>
      <c r="B10" s="408"/>
      <c r="C10" s="8">
        <f>C11+C25</f>
        <v>3543</v>
      </c>
      <c r="D10" s="163">
        <f aca="true" t="shared" si="0" ref="D10:T10">D11+D25</f>
        <v>4059</v>
      </c>
      <c r="E10" s="8">
        <f t="shared" si="0"/>
        <v>1303</v>
      </c>
      <c r="F10" s="8">
        <f t="shared" si="0"/>
        <v>2756</v>
      </c>
      <c r="G10" s="8">
        <f t="shared" si="0"/>
        <v>20</v>
      </c>
      <c r="H10" s="8">
        <f t="shared" si="0"/>
        <v>0</v>
      </c>
      <c r="I10" s="163">
        <f t="shared" si="0"/>
        <v>4039</v>
      </c>
      <c r="J10" s="163">
        <f t="shared" si="0"/>
        <v>3597</v>
      </c>
      <c r="K10" s="163">
        <f t="shared" si="0"/>
        <v>2409</v>
      </c>
      <c r="L10" s="8">
        <f t="shared" si="0"/>
        <v>2377</v>
      </c>
      <c r="M10" s="8">
        <f t="shared" si="0"/>
        <v>32</v>
      </c>
      <c r="N10" s="8">
        <f t="shared" si="0"/>
        <v>1186</v>
      </c>
      <c r="O10" s="8">
        <f t="shared" si="0"/>
        <v>0</v>
      </c>
      <c r="P10" s="8">
        <f t="shared" si="0"/>
        <v>2</v>
      </c>
      <c r="Q10" s="8">
        <f>Q11+Q25</f>
        <v>439</v>
      </c>
      <c r="R10" s="8">
        <f t="shared" si="0"/>
        <v>2</v>
      </c>
      <c r="S10" s="8">
        <f t="shared" si="0"/>
        <v>1</v>
      </c>
      <c r="T10" s="8">
        <f t="shared" si="0"/>
        <v>1630</v>
      </c>
      <c r="U10" s="9">
        <f>(K10/J10)*100</f>
        <v>66.97247706422019</v>
      </c>
    </row>
    <row r="11" spans="1:21" ht="12.75">
      <c r="A11" s="10" t="s">
        <v>56</v>
      </c>
      <c r="B11" s="11" t="s">
        <v>57</v>
      </c>
      <c r="C11" s="12">
        <f>SUM(C12:C24)</f>
        <v>2667</v>
      </c>
      <c r="D11" s="163">
        <f aca="true" t="shared" si="1" ref="D11:U11">SUM(D12:D24)</f>
        <v>3087</v>
      </c>
      <c r="E11" s="12">
        <f t="shared" si="1"/>
        <v>745</v>
      </c>
      <c r="F11" s="12">
        <f t="shared" si="1"/>
        <v>2342</v>
      </c>
      <c r="G11" s="12">
        <f t="shared" si="1"/>
        <v>9</v>
      </c>
      <c r="H11" s="12">
        <f t="shared" si="1"/>
        <v>0</v>
      </c>
      <c r="I11" s="163">
        <f t="shared" si="1"/>
        <v>3078</v>
      </c>
      <c r="J11" s="163">
        <f t="shared" si="1"/>
        <v>2790</v>
      </c>
      <c r="K11" s="163">
        <f t="shared" si="1"/>
        <v>2251</v>
      </c>
      <c r="L11" s="12">
        <f t="shared" si="1"/>
        <v>2242</v>
      </c>
      <c r="M11" s="12">
        <f t="shared" si="1"/>
        <v>9</v>
      </c>
      <c r="N11" s="12">
        <f t="shared" si="1"/>
        <v>537</v>
      </c>
      <c r="O11" s="12">
        <f t="shared" si="1"/>
        <v>0</v>
      </c>
      <c r="P11" s="12">
        <f t="shared" si="1"/>
        <v>2</v>
      </c>
      <c r="Q11" s="12">
        <f t="shared" si="1"/>
        <v>285</v>
      </c>
      <c r="R11" s="12">
        <f t="shared" si="1"/>
        <v>2</v>
      </c>
      <c r="S11" s="12">
        <f t="shared" si="1"/>
        <v>1</v>
      </c>
      <c r="T11" s="12">
        <f t="shared" si="1"/>
        <v>827</v>
      </c>
      <c r="U11" s="12" t="e">
        <f t="shared" si="1"/>
        <v>#DIV/0!</v>
      </c>
    </row>
    <row r="12" spans="1:21" ht="12.75">
      <c r="A12" s="13" t="s">
        <v>36</v>
      </c>
      <c r="B12" s="14" t="s">
        <v>58</v>
      </c>
      <c r="C12" s="8">
        <v>414</v>
      </c>
      <c r="D12" s="163">
        <f>E12+F12</f>
        <v>459</v>
      </c>
      <c r="E12" s="8">
        <v>142</v>
      </c>
      <c r="F12" s="8">
        <v>317</v>
      </c>
      <c r="G12" s="8">
        <v>1</v>
      </c>
      <c r="H12" s="8"/>
      <c r="I12" s="163">
        <f>J12+Q12+R12+S12</f>
        <v>458</v>
      </c>
      <c r="J12" s="163">
        <f>K12+N12+O12+P12</f>
        <v>435</v>
      </c>
      <c r="K12" s="163">
        <f>L12+M12</f>
        <v>279</v>
      </c>
      <c r="L12" s="8">
        <v>279</v>
      </c>
      <c r="M12" s="8"/>
      <c r="N12" s="8">
        <v>156</v>
      </c>
      <c r="O12" s="8"/>
      <c r="P12" s="8"/>
      <c r="Q12" s="8">
        <v>20</v>
      </c>
      <c r="R12" s="8">
        <v>2</v>
      </c>
      <c r="S12" s="15">
        <v>1</v>
      </c>
      <c r="T12" s="15">
        <f>N12+O12+P12+Q12+R12+S12</f>
        <v>179</v>
      </c>
      <c r="U12" s="9">
        <f>(K12/J12)*100</f>
        <v>64.13793103448275</v>
      </c>
    </row>
    <row r="13" spans="1:21" ht="12.75">
      <c r="A13" s="13" t="s">
        <v>37</v>
      </c>
      <c r="B13" s="16" t="s">
        <v>59</v>
      </c>
      <c r="C13" s="8">
        <v>18</v>
      </c>
      <c r="D13" s="163">
        <f aca="true" t="shared" si="2" ref="D13:D24">E13+F13</f>
        <v>19</v>
      </c>
      <c r="E13" s="8">
        <v>5</v>
      </c>
      <c r="F13" s="8">
        <v>14</v>
      </c>
      <c r="G13" s="8"/>
      <c r="H13" s="8"/>
      <c r="I13" s="163">
        <f aca="true" t="shared" si="3" ref="I13:I24">J13+Q13+R13+S13</f>
        <v>19</v>
      </c>
      <c r="J13" s="163">
        <f aca="true" t="shared" si="4" ref="J13:J24">K13+N13+O13+P13</f>
        <v>16</v>
      </c>
      <c r="K13" s="163">
        <f aca="true" t="shared" si="5" ref="K13:K24">L13+M13</f>
        <v>11</v>
      </c>
      <c r="L13" s="8">
        <v>11</v>
      </c>
      <c r="M13" s="8"/>
      <c r="N13" s="8">
        <v>5</v>
      </c>
      <c r="O13" s="8"/>
      <c r="P13" s="8"/>
      <c r="Q13" s="8">
        <v>3</v>
      </c>
      <c r="R13" s="8"/>
      <c r="S13" s="15"/>
      <c r="T13" s="15">
        <f aca="true" t="shared" si="6" ref="T13:T24">N13+O13+P13+Q13+R13+S13</f>
        <v>8</v>
      </c>
      <c r="U13" s="9">
        <f>(K13/J13)*100</f>
        <v>68.75</v>
      </c>
    </row>
    <row r="14" spans="1:21" ht="12.75">
      <c r="A14" s="13" t="s">
        <v>38</v>
      </c>
      <c r="B14" s="16" t="s">
        <v>60</v>
      </c>
      <c r="C14" s="8">
        <v>4</v>
      </c>
      <c r="D14" s="163">
        <f t="shared" si="2"/>
        <v>5</v>
      </c>
      <c r="E14" s="8">
        <v>2</v>
      </c>
      <c r="F14" s="8">
        <v>3</v>
      </c>
      <c r="G14" s="8"/>
      <c r="H14" s="8"/>
      <c r="I14" s="163">
        <f t="shared" si="3"/>
        <v>5</v>
      </c>
      <c r="J14" s="163">
        <f t="shared" si="4"/>
        <v>5</v>
      </c>
      <c r="K14" s="163">
        <f t="shared" si="5"/>
        <v>2</v>
      </c>
      <c r="L14" s="8">
        <v>2</v>
      </c>
      <c r="M14" s="8"/>
      <c r="N14" s="8">
        <v>3</v>
      </c>
      <c r="O14" s="8"/>
      <c r="P14" s="8"/>
      <c r="Q14" s="8">
        <v>0</v>
      </c>
      <c r="R14" s="8"/>
      <c r="S14" s="15"/>
      <c r="T14" s="15">
        <f t="shared" si="6"/>
        <v>3</v>
      </c>
      <c r="U14" s="9">
        <f>(K14/J14)*100</f>
        <v>40</v>
      </c>
    </row>
    <row r="15" spans="1:21" ht="12.75">
      <c r="A15" s="13" t="s">
        <v>39</v>
      </c>
      <c r="B15" s="17" t="s">
        <v>61</v>
      </c>
      <c r="C15" s="8">
        <v>2</v>
      </c>
      <c r="D15" s="163">
        <f t="shared" si="2"/>
        <v>3</v>
      </c>
      <c r="E15" s="8">
        <v>3</v>
      </c>
      <c r="F15" s="8">
        <v>0</v>
      </c>
      <c r="G15" s="8"/>
      <c r="H15" s="8"/>
      <c r="I15" s="163">
        <f t="shared" si="3"/>
        <v>3</v>
      </c>
      <c r="J15" s="163">
        <f t="shared" si="4"/>
        <v>2</v>
      </c>
      <c r="K15" s="163">
        <f t="shared" si="5"/>
        <v>0</v>
      </c>
      <c r="L15" s="8">
        <v>0</v>
      </c>
      <c r="M15" s="8"/>
      <c r="N15" s="8">
        <v>2</v>
      </c>
      <c r="O15" s="8"/>
      <c r="P15" s="8"/>
      <c r="Q15" s="8">
        <v>1</v>
      </c>
      <c r="R15" s="8"/>
      <c r="S15" s="15"/>
      <c r="T15" s="15">
        <f t="shared" si="6"/>
        <v>3</v>
      </c>
      <c r="U15" s="9">
        <f aca="true" t="shared" si="7" ref="U15:U38">(K15/J15)*100</f>
        <v>0</v>
      </c>
    </row>
    <row r="16" spans="1:21" ht="12.75">
      <c r="A16" s="13" t="s">
        <v>40</v>
      </c>
      <c r="B16" s="17" t="s">
        <v>62</v>
      </c>
      <c r="C16" s="8">
        <v>9</v>
      </c>
      <c r="D16" s="163">
        <f t="shared" si="2"/>
        <v>36</v>
      </c>
      <c r="E16" s="8">
        <v>7</v>
      </c>
      <c r="F16" s="8">
        <v>29</v>
      </c>
      <c r="G16" s="8"/>
      <c r="H16" s="8"/>
      <c r="I16" s="163">
        <f t="shared" si="3"/>
        <v>36</v>
      </c>
      <c r="J16" s="163">
        <f t="shared" si="4"/>
        <v>32</v>
      </c>
      <c r="K16" s="163">
        <f t="shared" si="5"/>
        <v>26</v>
      </c>
      <c r="L16" s="8">
        <v>26</v>
      </c>
      <c r="M16" s="8"/>
      <c r="N16" s="8">
        <v>6</v>
      </c>
      <c r="O16" s="8"/>
      <c r="P16" s="8"/>
      <c r="Q16" s="8">
        <v>4</v>
      </c>
      <c r="R16" s="8"/>
      <c r="S16" s="15"/>
      <c r="T16" s="15">
        <f t="shared" si="6"/>
        <v>10</v>
      </c>
      <c r="U16" s="9">
        <f t="shared" si="7"/>
        <v>81.25</v>
      </c>
    </row>
    <row r="17" spans="1:21" ht="12.75">
      <c r="A17" s="13" t="s">
        <v>41</v>
      </c>
      <c r="B17" s="14" t="s">
        <v>63</v>
      </c>
      <c r="C17" s="8">
        <v>1333</v>
      </c>
      <c r="D17" s="163">
        <f t="shared" si="2"/>
        <v>1630</v>
      </c>
      <c r="E17" s="8">
        <v>505</v>
      </c>
      <c r="F17" s="8">
        <v>1125</v>
      </c>
      <c r="G17" s="8">
        <v>8</v>
      </c>
      <c r="H17" s="8"/>
      <c r="I17" s="163">
        <f t="shared" si="3"/>
        <v>1622</v>
      </c>
      <c r="J17" s="163">
        <f t="shared" si="4"/>
        <v>1373</v>
      </c>
      <c r="K17" s="163">
        <f t="shared" si="5"/>
        <v>1101</v>
      </c>
      <c r="L17" s="8">
        <v>1092</v>
      </c>
      <c r="M17" s="8">
        <v>9</v>
      </c>
      <c r="N17" s="8">
        <v>270</v>
      </c>
      <c r="O17" s="8"/>
      <c r="P17" s="8">
        <v>2</v>
      </c>
      <c r="Q17" s="8">
        <v>249</v>
      </c>
      <c r="R17" s="8"/>
      <c r="S17" s="15"/>
      <c r="T17" s="15">
        <f t="shared" si="6"/>
        <v>521</v>
      </c>
      <c r="U17" s="9">
        <f t="shared" si="7"/>
        <v>80.18936635105608</v>
      </c>
    </row>
    <row r="18" spans="1:21" ht="12.75">
      <c r="A18" s="13" t="s">
        <v>42</v>
      </c>
      <c r="B18" s="14" t="s">
        <v>64</v>
      </c>
      <c r="C18" s="8">
        <v>8</v>
      </c>
      <c r="D18" s="163">
        <f t="shared" si="2"/>
        <v>11</v>
      </c>
      <c r="E18" s="8"/>
      <c r="F18" s="8">
        <v>11</v>
      </c>
      <c r="G18" s="8"/>
      <c r="H18" s="8"/>
      <c r="I18" s="163">
        <f t="shared" si="3"/>
        <v>11</v>
      </c>
      <c r="J18" s="163">
        <f t="shared" si="4"/>
        <v>11</v>
      </c>
      <c r="K18" s="163">
        <f t="shared" si="5"/>
        <v>10</v>
      </c>
      <c r="L18" s="8">
        <v>10</v>
      </c>
      <c r="M18" s="8"/>
      <c r="N18" s="8">
        <v>1</v>
      </c>
      <c r="O18" s="8"/>
      <c r="P18" s="8"/>
      <c r="Q18" s="8">
        <v>0</v>
      </c>
      <c r="R18" s="8"/>
      <c r="S18" s="15"/>
      <c r="T18" s="15">
        <f t="shared" si="6"/>
        <v>1</v>
      </c>
      <c r="U18" s="9">
        <f t="shared" si="7"/>
        <v>90.9090909090909</v>
      </c>
    </row>
    <row r="19" spans="1:21" ht="12.75">
      <c r="A19" s="13" t="s">
        <v>43</v>
      </c>
      <c r="B19" s="14" t="s">
        <v>65</v>
      </c>
      <c r="C19" s="8">
        <v>865</v>
      </c>
      <c r="D19" s="163">
        <f>E19+F19</f>
        <v>905</v>
      </c>
      <c r="E19" s="8">
        <v>64</v>
      </c>
      <c r="F19" s="8">
        <v>841</v>
      </c>
      <c r="G19" s="8"/>
      <c r="H19" s="8"/>
      <c r="I19" s="163">
        <f t="shared" si="3"/>
        <v>905</v>
      </c>
      <c r="J19" s="163">
        <f t="shared" si="4"/>
        <v>897</v>
      </c>
      <c r="K19" s="163">
        <f t="shared" si="5"/>
        <v>821</v>
      </c>
      <c r="L19" s="8">
        <v>821</v>
      </c>
      <c r="M19" s="8"/>
      <c r="N19" s="8">
        <v>76</v>
      </c>
      <c r="O19" s="8"/>
      <c r="P19" s="8"/>
      <c r="Q19" s="8">
        <v>8</v>
      </c>
      <c r="R19" s="8"/>
      <c r="S19" s="15"/>
      <c r="T19" s="15">
        <f t="shared" si="6"/>
        <v>84</v>
      </c>
      <c r="U19" s="9">
        <f t="shared" si="7"/>
        <v>91.5273132664437</v>
      </c>
    </row>
    <row r="20" spans="1:21" ht="12.75">
      <c r="A20" s="13" t="s">
        <v>44</v>
      </c>
      <c r="B20" s="14" t="s">
        <v>66</v>
      </c>
      <c r="C20" s="8">
        <v>0</v>
      </c>
      <c r="D20" s="163">
        <f t="shared" si="2"/>
        <v>0</v>
      </c>
      <c r="E20" s="8">
        <v>0</v>
      </c>
      <c r="F20" s="8">
        <v>0</v>
      </c>
      <c r="G20" s="8"/>
      <c r="H20" s="8"/>
      <c r="I20" s="163">
        <f t="shared" si="3"/>
        <v>0</v>
      </c>
      <c r="J20" s="163">
        <f t="shared" si="4"/>
        <v>0</v>
      </c>
      <c r="K20" s="163">
        <f t="shared" si="5"/>
        <v>0</v>
      </c>
      <c r="L20" s="8">
        <v>0</v>
      </c>
      <c r="M20" s="8"/>
      <c r="N20" s="8">
        <v>0</v>
      </c>
      <c r="O20" s="8"/>
      <c r="P20" s="8"/>
      <c r="Q20" s="8">
        <v>0</v>
      </c>
      <c r="R20" s="8"/>
      <c r="S20" s="15"/>
      <c r="T20" s="15">
        <f t="shared" si="6"/>
        <v>0</v>
      </c>
      <c r="U20" s="9" t="e">
        <f t="shared" si="7"/>
        <v>#DIV/0!</v>
      </c>
    </row>
    <row r="21" spans="1:21" ht="12.75">
      <c r="A21" s="13" t="s">
        <v>45</v>
      </c>
      <c r="B21" s="14" t="s">
        <v>67</v>
      </c>
      <c r="C21" s="8">
        <v>14</v>
      </c>
      <c r="D21" s="163">
        <f t="shared" si="2"/>
        <v>19</v>
      </c>
      <c r="E21" s="8">
        <v>17</v>
      </c>
      <c r="F21" s="8">
        <v>2</v>
      </c>
      <c r="G21" s="8"/>
      <c r="H21" s="8"/>
      <c r="I21" s="163">
        <f t="shared" si="3"/>
        <v>19</v>
      </c>
      <c r="J21" s="163">
        <f t="shared" si="4"/>
        <v>19</v>
      </c>
      <c r="K21" s="163">
        <f t="shared" si="5"/>
        <v>1</v>
      </c>
      <c r="L21" s="8">
        <v>1</v>
      </c>
      <c r="M21" s="8"/>
      <c r="N21" s="8">
        <v>18</v>
      </c>
      <c r="O21" s="8"/>
      <c r="P21" s="8"/>
      <c r="Q21" s="8">
        <v>0</v>
      </c>
      <c r="R21" s="8"/>
      <c r="S21" s="15"/>
      <c r="T21" s="15">
        <f t="shared" si="6"/>
        <v>18</v>
      </c>
      <c r="U21" s="9">
        <f t="shared" si="7"/>
        <v>5.263157894736842</v>
      </c>
    </row>
    <row r="22" spans="1:21" ht="12.75">
      <c r="A22" s="13" t="s">
        <v>46</v>
      </c>
      <c r="B22" s="14" t="s">
        <v>68</v>
      </c>
      <c r="C22" s="8"/>
      <c r="D22" s="163">
        <f t="shared" si="2"/>
        <v>0</v>
      </c>
      <c r="E22" s="8"/>
      <c r="F22" s="8">
        <v>0</v>
      </c>
      <c r="G22" s="8"/>
      <c r="H22" s="8"/>
      <c r="I22" s="163">
        <f t="shared" si="3"/>
        <v>0</v>
      </c>
      <c r="J22" s="163">
        <f t="shared" si="4"/>
        <v>0</v>
      </c>
      <c r="K22" s="163">
        <f t="shared" si="5"/>
        <v>0</v>
      </c>
      <c r="L22" s="8">
        <v>0</v>
      </c>
      <c r="M22" s="8"/>
      <c r="N22" s="8"/>
      <c r="O22" s="8"/>
      <c r="P22" s="8"/>
      <c r="Q22" s="8">
        <v>0</v>
      </c>
      <c r="R22" s="8"/>
      <c r="S22" s="15"/>
      <c r="T22" s="15">
        <f t="shared" si="6"/>
        <v>0</v>
      </c>
      <c r="U22" s="9" t="e">
        <f t="shared" si="7"/>
        <v>#DIV/0!</v>
      </c>
    </row>
    <row r="23" spans="1:21" ht="12.75">
      <c r="A23" s="13" t="s">
        <v>47</v>
      </c>
      <c r="B23" s="14" t="s">
        <v>69</v>
      </c>
      <c r="C23" s="8"/>
      <c r="D23" s="163">
        <f t="shared" si="2"/>
        <v>0</v>
      </c>
      <c r="E23" s="8"/>
      <c r="F23" s="8">
        <v>0</v>
      </c>
      <c r="G23" s="8"/>
      <c r="H23" s="8"/>
      <c r="I23" s="163">
        <f t="shared" si="3"/>
        <v>0</v>
      </c>
      <c r="J23" s="163">
        <f t="shared" si="4"/>
        <v>0</v>
      </c>
      <c r="K23" s="163">
        <f t="shared" si="5"/>
        <v>0</v>
      </c>
      <c r="L23" s="8">
        <v>0</v>
      </c>
      <c r="M23" s="8"/>
      <c r="N23" s="8"/>
      <c r="O23" s="8"/>
      <c r="P23" s="8"/>
      <c r="Q23" s="8">
        <v>0</v>
      </c>
      <c r="R23" s="8"/>
      <c r="S23" s="15"/>
      <c r="T23" s="15">
        <f t="shared" si="6"/>
        <v>0</v>
      </c>
      <c r="U23" s="9" t="e">
        <f t="shared" si="7"/>
        <v>#DIV/0!</v>
      </c>
    </row>
    <row r="24" spans="1:21" ht="12.75">
      <c r="A24" s="13" t="s">
        <v>48</v>
      </c>
      <c r="B24" s="14" t="s">
        <v>70</v>
      </c>
      <c r="C24" s="8"/>
      <c r="D24" s="163">
        <f t="shared" si="2"/>
        <v>0</v>
      </c>
      <c r="E24" s="8"/>
      <c r="F24" s="8">
        <v>0</v>
      </c>
      <c r="G24" s="8"/>
      <c r="H24" s="8"/>
      <c r="I24" s="163">
        <f t="shared" si="3"/>
        <v>0</v>
      </c>
      <c r="J24" s="163">
        <f t="shared" si="4"/>
        <v>0</v>
      </c>
      <c r="K24" s="163">
        <f t="shared" si="5"/>
        <v>0</v>
      </c>
      <c r="L24" s="8">
        <v>0</v>
      </c>
      <c r="M24" s="8"/>
      <c r="N24" s="8"/>
      <c r="O24" s="8"/>
      <c r="P24" s="8"/>
      <c r="Q24" s="8">
        <v>0</v>
      </c>
      <c r="R24" s="8"/>
      <c r="S24" s="15"/>
      <c r="T24" s="15">
        <f t="shared" si="6"/>
        <v>0</v>
      </c>
      <c r="U24" s="9" t="e">
        <f t="shared" si="7"/>
        <v>#DIV/0!</v>
      </c>
    </row>
    <row r="25" spans="1:21" ht="12.75">
      <c r="A25" s="10" t="s">
        <v>71</v>
      </c>
      <c r="B25" s="11" t="s">
        <v>72</v>
      </c>
      <c r="C25" s="12">
        <f>SUM(C26:C38)</f>
        <v>876</v>
      </c>
      <c r="D25" s="163">
        <f aca="true" t="shared" si="8" ref="D25:T25">SUM(D26:D38)</f>
        <v>972</v>
      </c>
      <c r="E25" s="12">
        <f t="shared" si="8"/>
        <v>558</v>
      </c>
      <c r="F25" s="12">
        <f t="shared" si="8"/>
        <v>414</v>
      </c>
      <c r="G25" s="12">
        <f t="shared" si="8"/>
        <v>11</v>
      </c>
      <c r="H25" s="12">
        <f t="shared" si="8"/>
        <v>0</v>
      </c>
      <c r="I25" s="163">
        <f t="shared" si="8"/>
        <v>961</v>
      </c>
      <c r="J25" s="163">
        <f t="shared" si="8"/>
        <v>807</v>
      </c>
      <c r="K25" s="163">
        <f t="shared" si="8"/>
        <v>158</v>
      </c>
      <c r="L25" s="12">
        <f t="shared" si="8"/>
        <v>135</v>
      </c>
      <c r="M25" s="12">
        <f t="shared" si="8"/>
        <v>23</v>
      </c>
      <c r="N25" s="12">
        <f t="shared" si="8"/>
        <v>649</v>
      </c>
      <c r="O25" s="12">
        <f t="shared" si="8"/>
        <v>0</v>
      </c>
      <c r="P25" s="12">
        <f t="shared" si="8"/>
        <v>0</v>
      </c>
      <c r="Q25" s="12">
        <f t="shared" si="8"/>
        <v>154</v>
      </c>
      <c r="R25" s="12">
        <f t="shared" si="8"/>
        <v>0</v>
      </c>
      <c r="S25" s="12">
        <f t="shared" si="8"/>
        <v>0</v>
      </c>
      <c r="T25" s="12">
        <f t="shared" si="8"/>
        <v>803</v>
      </c>
      <c r="U25" s="9">
        <f t="shared" si="7"/>
        <v>19.578686493184634</v>
      </c>
    </row>
    <row r="26" spans="1:21" ht="12.75">
      <c r="A26" s="13" t="s">
        <v>36</v>
      </c>
      <c r="B26" s="14" t="s">
        <v>58</v>
      </c>
      <c r="C26" s="8">
        <v>436</v>
      </c>
      <c r="D26" s="163">
        <f aca="true" t="shared" si="9" ref="D26:D38">E26+F26</f>
        <v>487</v>
      </c>
      <c r="E26" s="8">
        <v>345</v>
      </c>
      <c r="F26" s="8">
        <v>142</v>
      </c>
      <c r="G26" s="8">
        <v>2</v>
      </c>
      <c r="H26" s="8"/>
      <c r="I26" s="163">
        <f aca="true" t="shared" si="10" ref="I26:I38">J26+Q26+R26+S26</f>
        <v>485</v>
      </c>
      <c r="J26" s="163">
        <f aca="true" t="shared" si="11" ref="J26:J38">K26+N26+O26+P26</f>
        <v>421</v>
      </c>
      <c r="K26" s="163">
        <f aca="true" t="shared" si="12" ref="K26:K38">L26+M26</f>
        <v>67</v>
      </c>
      <c r="L26" s="8">
        <v>55</v>
      </c>
      <c r="M26" s="8">
        <v>12</v>
      </c>
      <c r="N26" s="8">
        <v>354</v>
      </c>
      <c r="O26" s="8"/>
      <c r="P26" s="8"/>
      <c r="Q26" s="8">
        <v>64</v>
      </c>
      <c r="R26" s="8"/>
      <c r="S26" s="15"/>
      <c r="T26" s="15">
        <f aca="true" t="shared" si="13" ref="T26:T38">N26+O26+P26+Q26+R26+S26</f>
        <v>418</v>
      </c>
      <c r="U26" s="9">
        <f t="shared" si="7"/>
        <v>15.914489311163896</v>
      </c>
    </row>
    <row r="27" spans="1:21" ht="12.75">
      <c r="A27" s="13" t="s">
        <v>37</v>
      </c>
      <c r="B27" s="16" t="s">
        <v>59</v>
      </c>
      <c r="C27" s="8">
        <v>8</v>
      </c>
      <c r="D27" s="163">
        <f t="shared" si="9"/>
        <v>12</v>
      </c>
      <c r="E27" s="8">
        <v>10</v>
      </c>
      <c r="F27" s="8">
        <v>2</v>
      </c>
      <c r="G27" s="8"/>
      <c r="H27" s="8"/>
      <c r="I27" s="163">
        <f t="shared" si="10"/>
        <v>12</v>
      </c>
      <c r="J27" s="163">
        <f t="shared" si="11"/>
        <v>9</v>
      </c>
      <c r="K27" s="163">
        <f t="shared" si="12"/>
        <v>0</v>
      </c>
      <c r="L27" s="8">
        <v>0</v>
      </c>
      <c r="M27" s="8"/>
      <c r="N27" s="8">
        <v>9</v>
      </c>
      <c r="O27" s="8"/>
      <c r="P27" s="8"/>
      <c r="Q27" s="8">
        <v>3</v>
      </c>
      <c r="R27" s="8"/>
      <c r="S27" s="15"/>
      <c r="T27" s="15">
        <f t="shared" si="13"/>
        <v>12</v>
      </c>
      <c r="U27" s="9">
        <f t="shared" si="7"/>
        <v>0</v>
      </c>
    </row>
    <row r="28" spans="1:21" ht="12.75">
      <c r="A28" s="13" t="s">
        <v>38</v>
      </c>
      <c r="B28" s="16" t="s">
        <v>60</v>
      </c>
      <c r="C28" s="8">
        <v>21</v>
      </c>
      <c r="D28" s="163">
        <f t="shared" si="9"/>
        <v>23</v>
      </c>
      <c r="E28" s="8">
        <v>4</v>
      </c>
      <c r="F28" s="8">
        <v>19</v>
      </c>
      <c r="G28" s="8"/>
      <c r="H28" s="8"/>
      <c r="I28" s="163">
        <f t="shared" si="10"/>
        <v>23</v>
      </c>
      <c r="J28" s="163">
        <f t="shared" si="11"/>
        <v>23</v>
      </c>
      <c r="K28" s="163">
        <f t="shared" si="12"/>
        <v>0</v>
      </c>
      <c r="L28" s="8">
        <v>0</v>
      </c>
      <c r="M28" s="8"/>
      <c r="N28" s="8">
        <v>23</v>
      </c>
      <c r="O28" s="8"/>
      <c r="P28" s="8"/>
      <c r="Q28" s="8">
        <v>0</v>
      </c>
      <c r="R28" s="8"/>
      <c r="S28" s="15"/>
      <c r="T28" s="15">
        <f t="shared" si="13"/>
        <v>23</v>
      </c>
      <c r="U28" s="9">
        <f t="shared" si="7"/>
        <v>0</v>
      </c>
    </row>
    <row r="29" spans="1:21" ht="12.75">
      <c r="A29" s="13" t="s">
        <v>39</v>
      </c>
      <c r="B29" s="17" t="s">
        <v>61</v>
      </c>
      <c r="C29" s="8">
        <v>2</v>
      </c>
      <c r="D29" s="163">
        <f t="shared" si="9"/>
        <v>2</v>
      </c>
      <c r="E29" s="8">
        <v>2</v>
      </c>
      <c r="F29" s="8"/>
      <c r="G29" s="8"/>
      <c r="H29" s="8"/>
      <c r="I29" s="163">
        <f t="shared" si="10"/>
        <v>2</v>
      </c>
      <c r="J29" s="163">
        <f t="shared" si="11"/>
        <v>1</v>
      </c>
      <c r="K29" s="163">
        <f t="shared" si="12"/>
        <v>0</v>
      </c>
      <c r="L29" s="8">
        <v>0</v>
      </c>
      <c r="M29" s="8"/>
      <c r="N29" s="8">
        <v>1</v>
      </c>
      <c r="O29" s="8"/>
      <c r="P29" s="8"/>
      <c r="Q29" s="8">
        <v>1</v>
      </c>
      <c r="R29" s="8"/>
      <c r="S29" s="15"/>
      <c r="T29" s="15">
        <f t="shared" si="13"/>
        <v>2</v>
      </c>
      <c r="U29" s="9">
        <f t="shared" si="7"/>
        <v>0</v>
      </c>
    </row>
    <row r="30" spans="1:21" ht="12.75">
      <c r="A30" s="13" t="s">
        <v>40</v>
      </c>
      <c r="B30" s="17" t="s">
        <v>62</v>
      </c>
      <c r="C30" s="8">
        <v>1</v>
      </c>
      <c r="D30" s="163">
        <f t="shared" si="9"/>
        <v>0</v>
      </c>
      <c r="E30" s="8">
        <v>0</v>
      </c>
      <c r="F30" s="8"/>
      <c r="G30" s="8"/>
      <c r="H30" s="8"/>
      <c r="I30" s="163">
        <f t="shared" si="10"/>
        <v>0</v>
      </c>
      <c r="J30" s="163">
        <f t="shared" si="11"/>
        <v>0</v>
      </c>
      <c r="K30" s="163">
        <f t="shared" si="12"/>
        <v>0</v>
      </c>
      <c r="L30" s="8">
        <v>0</v>
      </c>
      <c r="M30" s="8"/>
      <c r="N30" s="8">
        <v>0</v>
      </c>
      <c r="O30" s="8"/>
      <c r="P30" s="8"/>
      <c r="Q30" s="8">
        <v>0</v>
      </c>
      <c r="R30" s="8"/>
      <c r="S30" s="15"/>
      <c r="T30" s="15">
        <f t="shared" si="13"/>
        <v>0</v>
      </c>
      <c r="U30" s="9" t="e">
        <f t="shared" si="7"/>
        <v>#DIV/0!</v>
      </c>
    </row>
    <row r="31" spans="1:21" ht="12.75">
      <c r="A31" s="13" t="s">
        <v>41</v>
      </c>
      <c r="B31" s="14" t="s">
        <v>63</v>
      </c>
      <c r="C31" s="8">
        <v>133</v>
      </c>
      <c r="D31" s="163">
        <f t="shared" si="9"/>
        <v>155</v>
      </c>
      <c r="E31" s="8">
        <v>90</v>
      </c>
      <c r="F31" s="8">
        <v>65</v>
      </c>
      <c r="G31" s="8">
        <v>3</v>
      </c>
      <c r="H31" s="8"/>
      <c r="I31" s="163">
        <f t="shared" si="10"/>
        <v>152</v>
      </c>
      <c r="J31" s="163">
        <f t="shared" si="11"/>
        <v>80</v>
      </c>
      <c r="K31" s="163">
        <f t="shared" si="12"/>
        <v>27</v>
      </c>
      <c r="L31" s="8">
        <v>24</v>
      </c>
      <c r="M31" s="8">
        <v>3</v>
      </c>
      <c r="N31" s="8">
        <v>53</v>
      </c>
      <c r="O31" s="8"/>
      <c r="P31" s="8"/>
      <c r="Q31" s="8">
        <v>72</v>
      </c>
      <c r="R31" s="8"/>
      <c r="S31" s="15"/>
      <c r="T31" s="15">
        <f t="shared" si="13"/>
        <v>125</v>
      </c>
      <c r="U31" s="9">
        <f t="shared" si="7"/>
        <v>33.75</v>
      </c>
    </row>
    <row r="32" spans="1:21" ht="12.75">
      <c r="A32" s="13" t="s">
        <v>42</v>
      </c>
      <c r="B32" s="14" t="s">
        <v>64</v>
      </c>
      <c r="C32" s="8"/>
      <c r="D32" s="163">
        <f t="shared" si="9"/>
        <v>0</v>
      </c>
      <c r="E32" s="8"/>
      <c r="F32" s="8"/>
      <c r="G32" s="8"/>
      <c r="H32" s="8"/>
      <c r="I32" s="163">
        <f t="shared" si="10"/>
        <v>0</v>
      </c>
      <c r="J32" s="163">
        <f t="shared" si="11"/>
        <v>0</v>
      </c>
      <c r="K32" s="163">
        <f t="shared" si="12"/>
        <v>0</v>
      </c>
      <c r="L32" s="8"/>
      <c r="M32" s="8"/>
      <c r="N32" s="8"/>
      <c r="O32" s="8"/>
      <c r="P32" s="8"/>
      <c r="Q32" s="8"/>
      <c r="R32" s="8"/>
      <c r="S32" s="15"/>
      <c r="T32" s="15">
        <f t="shared" si="13"/>
        <v>0</v>
      </c>
      <c r="U32" s="9" t="e">
        <f t="shared" si="7"/>
        <v>#DIV/0!</v>
      </c>
    </row>
    <row r="33" spans="1:21" ht="12.75">
      <c r="A33" s="13" t="s">
        <v>43</v>
      </c>
      <c r="B33" s="14" t="s">
        <v>65</v>
      </c>
      <c r="C33" s="8">
        <v>265</v>
      </c>
      <c r="D33" s="163">
        <f t="shared" si="9"/>
        <v>283</v>
      </c>
      <c r="E33" s="8">
        <v>97</v>
      </c>
      <c r="F33" s="8">
        <v>186</v>
      </c>
      <c r="G33" s="8">
        <v>6</v>
      </c>
      <c r="H33" s="8"/>
      <c r="I33" s="163">
        <f t="shared" si="10"/>
        <v>277</v>
      </c>
      <c r="J33" s="163">
        <f t="shared" si="11"/>
        <v>267</v>
      </c>
      <c r="K33" s="163">
        <f t="shared" si="12"/>
        <v>63</v>
      </c>
      <c r="L33" s="8">
        <v>55</v>
      </c>
      <c r="M33" s="8">
        <v>8</v>
      </c>
      <c r="N33" s="8">
        <v>204</v>
      </c>
      <c r="O33" s="8"/>
      <c r="P33" s="8"/>
      <c r="Q33" s="8">
        <v>10</v>
      </c>
      <c r="R33" s="8"/>
      <c r="S33" s="15"/>
      <c r="T33" s="15">
        <f t="shared" si="13"/>
        <v>214</v>
      </c>
      <c r="U33" s="9">
        <f t="shared" si="7"/>
        <v>23.595505617977526</v>
      </c>
    </row>
    <row r="34" spans="1:21" ht="12.75">
      <c r="A34" s="13" t="s">
        <v>44</v>
      </c>
      <c r="B34" s="14" t="s">
        <v>66</v>
      </c>
      <c r="C34" s="8">
        <v>10</v>
      </c>
      <c r="D34" s="163">
        <f t="shared" si="9"/>
        <v>10</v>
      </c>
      <c r="E34" s="8">
        <v>10</v>
      </c>
      <c r="F34" s="8">
        <v>0</v>
      </c>
      <c r="G34" s="8"/>
      <c r="H34" s="8"/>
      <c r="I34" s="163">
        <f t="shared" si="10"/>
        <v>10</v>
      </c>
      <c r="J34" s="163">
        <f t="shared" si="11"/>
        <v>6</v>
      </c>
      <c r="K34" s="163">
        <f t="shared" si="12"/>
        <v>1</v>
      </c>
      <c r="L34" s="8">
        <v>1</v>
      </c>
      <c r="M34" s="8">
        <v>0</v>
      </c>
      <c r="N34" s="8">
        <v>5</v>
      </c>
      <c r="O34" s="8"/>
      <c r="P34" s="8"/>
      <c r="Q34" s="8">
        <v>4</v>
      </c>
      <c r="R34" s="8"/>
      <c r="S34" s="15"/>
      <c r="T34" s="15">
        <f t="shared" si="13"/>
        <v>9</v>
      </c>
      <c r="U34" s="9">
        <f t="shared" si="7"/>
        <v>16.666666666666664</v>
      </c>
    </row>
    <row r="35" spans="1:21" ht="12.75">
      <c r="A35" s="13" t="s">
        <v>45</v>
      </c>
      <c r="B35" s="14" t="s">
        <v>67</v>
      </c>
      <c r="C35" s="8"/>
      <c r="D35" s="163">
        <f t="shared" si="9"/>
        <v>0</v>
      </c>
      <c r="E35" s="8"/>
      <c r="F35" s="8"/>
      <c r="G35" s="8"/>
      <c r="H35" s="8"/>
      <c r="I35" s="163">
        <f t="shared" si="10"/>
        <v>0</v>
      </c>
      <c r="J35" s="163">
        <f t="shared" si="11"/>
        <v>0</v>
      </c>
      <c r="K35" s="163">
        <f t="shared" si="12"/>
        <v>0</v>
      </c>
      <c r="L35" s="8"/>
      <c r="M35" s="8"/>
      <c r="N35" s="8"/>
      <c r="O35" s="8"/>
      <c r="P35" s="8"/>
      <c r="Q35" s="8"/>
      <c r="R35" s="8"/>
      <c r="S35" s="15"/>
      <c r="T35" s="15">
        <f t="shared" si="13"/>
        <v>0</v>
      </c>
      <c r="U35" s="9" t="e">
        <f t="shared" si="7"/>
        <v>#DIV/0!</v>
      </c>
    </row>
    <row r="36" spans="1:21" ht="12.75">
      <c r="A36" s="13" t="s">
        <v>46</v>
      </c>
      <c r="B36" s="14" t="s">
        <v>68</v>
      </c>
      <c r="C36" s="8"/>
      <c r="D36" s="163">
        <f t="shared" si="9"/>
        <v>0</v>
      </c>
      <c r="E36" s="8"/>
      <c r="F36" s="8"/>
      <c r="G36" s="8"/>
      <c r="H36" s="8"/>
      <c r="I36" s="163">
        <f t="shared" si="10"/>
        <v>0</v>
      </c>
      <c r="J36" s="163">
        <f t="shared" si="11"/>
        <v>0</v>
      </c>
      <c r="K36" s="163">
        <f t="shared" si="12"/>
        <v>0</v>
      </c>
      <c r="L36" s="8"/>
      <c r="M36" s="8"/>
      <c r="N36" s="8"/>
      <c r="O36" s="8"/>
      <c r="P36" s="8"/>
      <c r="Q36" s="8"/>
      <c r="R36" s="8"/>
      <c r="S36" s="15"/>
      <c r="T36" s="15">
        <f t="shared" si="13"/>
        <v>0</v>
      </c>
      <c r="U36" s="9" t="e">
        <f t="shared" si="7"/>
        <v>#DIV/0!</v>
      </c>
    </row>
    <row r="37" spans="1:21" ht="12.75">
      <c r="A37" s="13" t="s">
        <v>47</v>
      </c>
      <c r="B37" s="14" t="s">
        <v>69</v>
      </c>
      <c r="C37" s="8"/>
      <c r="D37" s="163">
        <f t="shared" si="9"/>
        <v>0</v>
      </c>
      <c r="E37" s="8"/>
      <c r="F37" s="8"/>
      <c r="G37" s="8"/>
      <c r="H37" s="8"/>
      <c r="I37" s="163">
        <f t="shared" si="10"/>
        <v>0</v>
      </c>
      <c r="J37" s="163">
        <f t="shared" si="11"/>
        <v>0</v>
      </c>
      <c r="K37" s="163">
        <f t="shared" si="12"/>
        <v>0</v>
      </c>
      <c r="L37" s="8"/>
      <c r="M37" s="8"/>
      <c r="N37" s="8"/>
      <c r="O37" s="8"/>
      <c r="P37" s="8"/>
      <c r="Q37" s="8"/>
      <c r="R37" s="8"/>
      <c r="S37" s="15"/>
      <c r="T37" s="15">
        <f t="shared" si="13"/>
        <v>0</v>
      </c>
      <c r="U37" s="9" t="e">
        <f t="shared" si="7"/>
        <v>#DIV/0!</v>
      </c>
    </row>
    <row r="38" spans="1:21" ht="12.75">
      <c r="A38" s="13" t="s">
        <v>48</v>
      </c>
      <c r="B38" s="14" t="s">
        <v>70</v>
      </c>
      <c r="C38" s="8"/>
      <c r="D38" s="163">
        <f t="shared" si="9"/>
        <v>0</v>
      </c>
      <c r="E38" s="8"/>
      <c r="F38" s="8"/>
      <c r="G38" s="8"/>
      <c r="H38" s="8"/>
      <c r="I38" s="163">
        <f t="shared" si="10"/>
        <v>0</v>
      </c>
      <c r="J38" s="163">
        <f t="shared" si="11"/>
        <v>0</v>
      </c>
      <c r="K38" s="163">
        <f t="shared" si="12"/>
        <v>0</v>
      </c>
      <c r="L38" s="8"/>
      <c r="M38" s="8"/>
      <c r="N38" s="8"/>
      <c r="O38" s="8"/>
      <c r="P38" s="8"/>
      <c r="Q38" s="8"/>
      <c r="R38" s="8"/>
      <c r="S38" s="15"/>
      <c r="T38" s="15">
        <f t="shared" si="13"/>
        <v>0</v>
      </c>
      <c r="U38" s="9" t="e">
        <f t="shared" si="7"/>
        <v>#DIV/0!</v>
      </c>
    </row>
    <row r="39" spans="4:11" ht="12.75">
      <c r="D39" s="168"/>
      <c r="E39" s="168"/>
      <c r="F39" s="168"/>
      <c r="G39" s="168"/>
      <c r="H39" s="168"/>
      <c r="I39" s="168"/>
      <c r="J39" s="168"/>
      <c r="K39" s="168"/>
    </row>
    <row r="40" spans="2:21" s="396" customFormat="1" ht="16.5" customHeight="1">
      <c r="B40" s="409"/>
      <c r="C40" s="409"/>
      <c r="D40" s="409"/>
      <c r="E40" s="409"/>
      <c r="F40" s="397"/>
      <c r="G40" s="397"/>
      <c r="H40" s="397"/>
      <c r="I40" s="397"/>
      <c r="J40" s="397"/>
      <c r="K40" s="397"/>
      <c r="N40" s="411" t="s">
        <v>394</v>
      </c>
      <c r="O40" s="411"/>
      <c r="P40" s="411"/>
      <c r="Q40" s="411"/>
      <c r="R40" s="411"/>
      <c r="S40" s="411"/>
      <c r="T40" s="411"/>
      <c r="U40" s="411"/>
    </row>
    <row r="41" spans="2:21" s="397" customFormat="1" ht="13.5" customHeight="1">
      <c r="B41" s="409" t="s">
        <v>73</v>
      </c>
      <c r="C41" s="409"/>
      <c r="D41" s="409"/>
      <c r="E41" s="409"/>
      <c r="N41" s="410"/>
      <c r="O41" s="410"/>
      <c r="P41" s="410"/>
      <c r="Q41" s="410"/>
      <c r="R41" s="410"/>
      <c r="S41" s="410"/>
      <c r="T41" s="410"/>
      <c r="U41" s="410"/>
    </row>
    <row r="42" s="397" customFormat="1" ht="16.5" customHeight="1"/>
    <row r="43" s="397" customFormat="1" ht="16.5" customHeight="1"/>
    <row r="44" s="397" customFormat="1" ht="12.75"/>
    <row r="45" spans="2:5" s="397" customFormat="1" ht="12.75">
      <c r="B45" s="410" t="s">
        <v>375</v>
      </c>
      <c r="C45" s="410"/>
      <c r="D45" s="410"/>
      <c r="E45" s="410"/>
    </row>
    <row r="46" spans="2:20" s="397" customFormat="1" ht="12.75">
      <c r="B46" s="410" t="s">
        <v>414</v>
      </c>
      <c r="C46" s="410"/>
      <c r="D46" s="410"/>
      <c r="E46" s="410"/>
      <c r="O46" s="410"/>
      <c r="P46" s="410"/>
      <c r="Q46" s="410"/>
      <c r="R46" s="410"/>
      <c r="S46" s="410"/>
      <c r="T46" s="410"/>
    </row>
    <row r="47" s="168" customFormat="1" ht="12.75"/>
    <row r="48" s="168" customFormat="1" ht="12.75"/>
    <row r="49" s="168" customFormat="1" ht="12.75"/>
    <row r="50" s="168" customFormat="1" ht="12.75"/>
    <row r="51" s="168" customFormat="1" ht="12.75"/>
    <row r="52" s="168" customFormat="1" ht="12.75"/>
    <row r="53" s="168" customFormat="1" ht="12.75"/>
    <row r="54" s="168" customFormat="1" ht="12.75"/>
    <row r="55" s="168" customFormat="1" ht="12.75"/>
    <row r="56" s="168" customFormat="1" ht="12.75"/>
    <row r="57" s="168" customFormat="1" ht="12.75"/>
    <row r="58" s="168" customFormat="1" ht="12.75"/>
    <row r="59" s="168" customFormat="1" ht="12.75"/>
    <row r="60" s="168" customFormat="1" ht="12.75"/>
    <row r="61" s="168" customFormat="1" ht="12.75"/>
    <row r="62" s="168" customFormat="1" ht="12.75"/>
  </sheetData>
  <sheetProtection/>
  <mergeCells count="36">
    <mergeCell ref="A1:D1"/>
    <mergeCell ref="E1:O1"/>
    <mergeCell ref="P1:U1"/>
    <mergeCell ref="A4:A8"/>
    <mergeCell ref="B4:B8"/>
    <mergeCell ref="C4:C8"/>
    <mergeCell ref="D4:D8"/>
    <mergeCell ref="U4:U8"/>
    <mergeCell ref="Q5:Q8"/>
    <mergeCell ref="R5:R8"/>
    <mergeCell ref="E4:F4"/>
    <mergeCell ref="T4:T8"/>
    <mergeCell ref="O6:O8"/>
    <mergeCell ref="G4:G8"/>
    <mergeCell ref="H4:H8"/>
    <mergeCell ref="I4:I8"/>
    <mergeCell ref="N6:N8"/>
    <mergeCell ref="J4:S4"/>
    <mergeCell ref="E5:E8"/>
    <mergeCell ref="B40:E40"/>
    <mergeCell ref="B45:E45"/>
    <mergeCell ref="B46:E46"/>
    <mergeCell ref="N40:U40"/>
    <mergeCell ref="B41:E41"/>
    <mergeCell ref="N41:U41"/>
    <mergeCell ref="O46:T46"/>
    <mergeCell ref="A9:B9"/>
    <mergeCell ref="N3:U3"/>
    <mergeCell ref="P6:P8"/>
    <mergeCell ref="A10:B10"/>
    <mergeCell ref="F5:F8"/>
    <mergeCell ref="J5:J8"/>
    <mergeCell ref="K5:P5"/>
    <mergeCell ref="K6:K8"/>
    <mergeCell ref="L6:M7"/>
    <mergeCell ref="S5:S8"/>
  </mergeCells>
  <printOptions/>
  <pageMargins left="0.16" right="0.17" top="0.25" bottom="0.17" header="0.16" footer="0.18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D36"/>
  <sheetViews>
    <sheetView zoomScalePageLayoutView="0" workbookViewId="0" topLeftCell="A19">
      <selection activeCell="D36" sqref="D36"/>
    </sheetView>
  </sheetViews>
  <sheetFormatPr defaultColWidth="9.140625" defaultRowHeight="12.75"/>
  <cols>
    <col min="1" max="1" width="8.28125" style="30" customWidth="1"/>
    <col min="2" max="2" width="45.28125" style="30" customWidth="1"/>
    <col min="3" max="4" width="21.57421875" style="30" customWidth="1"/>
    <col min="5" max="16384" width="9.140625" style="30" customWidth="1"/>
  </cols>
  <sheetData>
    <row r="1" spans="1:4" s="18" customFormat="1" ht="60" customHeight="1">
      <c r="A1" s="429" t="s">
        <v>74</v>
      </c>
      <c r="B1" s="430"/>
      <c r="C1" s="430"/>
      <c r="D1" s="430"/>
    </row>
    <row r="2" spans="1:4" ht="12.75">
      <c r="A2" s="427" t="s">
        <v>75</v>
      </c>
      <c r="B2" s="428"/>
      <c r="C2" s="19" t="s">
        <v>76</v>
      </c>
      <c r="D2" s="19" t="s">
        <v>77</v>
      </c>
    </row>
    <row r="3" spans="1:4" ht="14.25">
      <c r="A3" s="21" t="s">
        <v>36</v>
      </c>
      <c r="B3" s="22" t="s">
        <v>78</v>
      </c>
      <c r="C3" s="23">
        <f>C4+C5+C7+C8+C9+C11</f>
        <v>9</v>
      </c>
      <c r="D3" s="23">
        <f>D4+D5+D6+D7+D8+D10+D11</f>
        <v>23</v>
      </c>
    </row>
    <row r="4" spans="1:4" ht="15">
      <c r="A4" s="25" t="s">
        <v>79</v>
      </c>
      <c r="B4" s="26" t="s">
        <v>80</v>
      </c>
      <c r="C4" s="27">
        <v>2</v>
      </c>
      <c r="D4" s="27"/>
    </row>
    <row r="5" spans="1:4" ht="15">
      <c r="A5" s="25" t="s">
        <v>81</v>
      </c>
      <c r="B5" s="26" t="s">
        <v>82</v>
      </c>
      <c r="C5" s="27"/>
      <c r="D5" s="27"/>
    </row>
    <row r="6" spans="1:4" ht="15">
      <c r="A6" s="25" t="s">
        <v>83</v>
      </c>
      <c r="B6" s="26" t="s">
        <v>84</v>
      </c>
      <c r="C6" s="28"/>
      <c r="D6" s="27">
        <v>22</v>
      </c>
    </row>
    <row r="7" spans="1:4" ht="15">
      <c r="A7" s="25" t="s">
        <v>85</v>
      </c>
      <c r="B7" s="26" t="s">
        <v>86</v>
      </c>
      <c r="C7" s="27"/>
      <c r="D7" s="27">
        <v>1</v>
      </c>
    </row>
    <row r="8" spans="1:4" ht="15">
      <c r="A8" s="25" t="s">
        <v>87</v>
      </c>
      <c r="B8" s="26" t="s">
        <v>88</v>
      </c>
      <c r="C8" s="27"/>
      <c r="D8" s="27"/>
    </row>
    <row r="9" spans="1:4" ht="15">
      <c r="A9" s="25" t="s">
        <v>89</v>
      </c>
      <c r="B9" s="26" t="s">
        <v>90</v>
      </c>
      <c r="C9" s="27">
        <v>7</v>
      </c>
      <c r="D9" s="28"/>
    </row>
    <row r="10" spans="1:4" ht="15">
      <c r="A10" s="25" t="s">
        <v>91</v>
      </c>
      <c r="B10" s="26" t="s">
        <v>92</v>
      </c>
      <c r="C10" s="28"/>
      <c r="D10" s="27"/>
    </row>
    <row r="11" spans="1:4" ht="15">
      <c r="A11" s="25" t="s">
        <v>93</v>
      </c>
      <c r="B11" s="26" t="s">
        <v>94</v>
      </c>
      <c r="C11" s="27"/>
      <c r="D11" s="27"/>
    </row>
    <row r="12" spans="1:4" ht="14.25">
      <c r="A12" s="21" t="s">
        <v>37</v>
      </c>
      <c r="B12" s="22" t="s">
        <v>32</v>
      </c>
      <c r="C12" s="29">
        <f>SUM(C13:C15)</f>
        <v>2</v>
      </c>
      <c r="D12" s="29">
        <f>SUM(D13:D15)</f>
        <v>0</v>
      </c>
    </row>
    <row r="13" spans="1:4" ht="15">
      <c r="A13" s="25" t="s">
        <v>95</v>
      </c>
      <c r="B13" s="31" t="s">
        <v>96</v>
      </c>
      <c r="C13" s="32"/>
      <c r="D13" s="27"/>
    </row>
    <row r="14" spans="1:4" ht="15">
      <c r="A14" s="25" t="s">
        <v>97</v>
      </c>
      <c r="B14" s="31" t="s">
        <v>98</v>
      </c>
      <c r="C14" s="32"/>
      <c r="D14" s="27"/>
    </row>
    <row r="15" spans="1:4" ht="30">
      <c r="A15" s="25" t="s">
        <v>99</v>
      </c>
      <c r="B15" s="26" t="s">
        <v>100</v>
      </c>
      <c r="C15" s="27">
        <v>2</v>
      </c>
      <c r="D15" s="27"/>
    </row>
    <row r="16" spans="1:4" ht="15">
      <c r="A16" s="21" t="s">
        <v>38</v>
      </c>
      <c r="B16" s="22" t="s">
        <v>101</v>
      </c>
      <c r="C16" s="29">
        <f>C17+C18+C20+C21+C22+C23+C25</f>
        <v>2</v>
      </c>
      <c r="D16" s="27">
        <f>SUM(D17:D25)</f>
        <v>0</v>
      </c>
    </row>
    <row r="17" spans="1:4" ht="15">
      <c r="A17" s="25" t="s">
        <v>102</v>
      </c>
      <c r="B17" s="26" t="s">
        <v>103</v>
      </c>
      <c r="C17" s="27"/>
      <c r="D17" s="27"/>
    </row>
    <row r="18" spans="1:4" ht="15">
      <c r="A18" s="25" t="s">
        <v>104</v>
      </c>
      <c r="B18" s="26" t="s">
        <v>105</v>
      </c>
      <c r="C18" s="27"/>
      <c r="D18" s="27"/>
    </row>
    <row r="19" spans="1:4" ht="15">
      <c r="A19" s="25" t="s">
        <v>106</v>
      </c>
      <c r="B19" s="26" t="s">
        <v>107</v>
      </c>
      <c r="C19" s="28"/>
      <c r="D19" s="27"/>
    </row>
    <row r="20" spans="1:4" ht="15">
      <c r="A20" s="25" t="s">
        <v>108</v>
      </c>
      <c r="B20" s="26" t="s">
        <v>109</v>
      </c>
      <c r="C20" s="27">
        <v>2</v>
      </c>
      <c r="D20" s="27"/>
    </row>
    <row r="21" spans="1:4" ht="15">
      <c r="A21" s="25" t="s">
        <v>110</v>
      </c>
      <c r="B21" s="26" t="s">
        <v>111</v>
      </c>
      <c r="C21" s="27"/>
      <c r="D21" s="27"/>
    </row>
    <row r="22" spans="1:4" ht="15">
      <c r="A22" s="25" t="s">
        <v>112</v>
      </c>
      <c r="B22" s="26" t="s">
        <v>113</v>
      </c>
      <c r="C22" s="27"/>
      <c r="D22" s="27"/>
    </row>
    <row r="23" spans="1:4" ht="15">
      <c r="A23" s="25" t="s">
        <v>114</v>
      </c>
      <c r="B23" s="26" t="s">
        <v>115</v>
      </c>
      <c r="C23" s="27"/>
      <c r="D23" s="27"/>
    </row>
    <row r="24" spans="1:4" ht="15">
      <c r="A24" s="25" t="s">
        <v>116</v>
      </c>
      <c r="B24" s="26" t="s">
        <v>117</v>
      </c>
      <c r="C24" s="28"/>
      <c r="D24" s="27"/>
    </row>
    <row r="25" spans="1:4" ht="15">
      <c r="A25" s="25" t="s">
        <v>118</v>
      </c>
      <c r="B25" s="26" t="s">
        <v>119</v>
      </c>
      <c r="C25" s="27"/>
      <c r="D25" s="27"/>
    </row>
    <row r="26" spans="1:4" ht="14.25">
      <c r="A26" s="21" t="s">
        <v>39</v>
      </c>
      <c r="B26" s="22" t="s">
        <v>120</v>
      </c>
      <c r="C26" s="29">
        <f>C27+C28</f>
        <v>1</v>
      </c>
      <c r="D26" s="29">
        <f>D27+D28</f>
        <v>0</v>
      </c>
    </row>
    <row r="27" spans="1:4" ht="15">
      <c r="A27" s="25" t="s">
        <v>121</v>
      </c>
      <c r="B27" s="26" t="s">
        <v>122</v>
      </c>
      <c r="C27" s="27">
        <v>1</v>
      </c>
      <c r="D27" s="27"/>
    </row>
    <row r="28" spans="1:4" ht="15">
      <c r="A28" s="25" t="s">
        <v>123</v>
      </c>
      <c r="B28" s="26" t="s">
        <v>124</v>
      </c>
      <c r="C28" s="27">
        <v>0</v>
      </c>
      <c r="D28" s="27"/>
    </row>
    <row r="29" spans="1:4" ht="14.25">
      <c r="A29" s="37" t="s">
        <v>40</v>
      </c>
      <c r="B29" s="38" t="s">
        <v>125</v>
      </c>
      <c r="C29" s="29">
        <f>SUM(C30:C33)</f>
        <v>285</v>
      </c>
      <c r="D29" s="29">
        <f>SUM(D30:D33)</f>
        <v>154</v>
      </c>
    </row>
    <row r="30" spans="1:4" ht="15">
      <c r="A30" s="39" t="s">
        <v>126</v>
      </c>
      <c r="B30" s="40" t="s">
        <v>127</v>
      </c>
      <c r="C30" s="29">
        <v>279</v>
      </c>
      <c r="D30" s="27">
        <v>144</v>
      </c>
    </row>
    <row r="31" spans="1:4" ht="15">
      <c r="A31" s="39" t="s">
        <v>128</v>
      </c>
      <c r="B31" s="40" t="s">
        <v>129</v>
      </c>
      <c r="C31" s="29">
        <v>0</v>
      </c>
      <c r="D31" s="27">
        <v>1</v>
      </c>
    </row>
    <row r="32" spans="1:4" ht="15">
      <c r="A32" s="39" t="s">
        <v>130</v>
      </c>
      <c r="B32" s="40" t="s">
        <v>131</v>
      </c>
      <c r="C32" s="29">
        <v>6</v>
      </c>
      <c r="D32" s="27">
        <v>9</v>
      </c>
    </row>
    <row r="33" spans="1:4" ht="15">
      <c r="A33" s="138" t="s">
        <v>132</v>
      </c>
      <c r="B33" s="139" t="s">
        <v>133</v>
      </c>
      <c r="C33" s="136"/>
      <c r="D33" s="137"/>
    </row>
    <row r="34" spans="1:4" ht="28.5">
      <c r="A34" s="37" t="s">
        <v>41</v>
      </c>
      <c r="B34" s="38" t="s">
        <v>134</v>
      </c>
      <c r="C34" s="29">
        <v>247</v>
      </c>
      <c r="D34" s="27">
        <v>126</v>
      </c>
    </row>
    <row r="35" spans="3:4" ht="14.25">
      <c r="C35" s="29"/>
      <c r="D35" s="29"/>
    </row>
    <row r="36" ht="14.25">
      <c r="D36" s="350"/>
    </row>
  </sheetData>
  <sheetProtection/>
  <mergeCells count="2">
    <mergeCell ref="A2:B2"/>
    <mergeCell ref="A1:D1"/>
  </mergeCells>
  <printOptions/>
  <pageMargins left="0.4" right="0.3" top="0.29" bottom="1" header="0.16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U63"/>
  <sheetViews>
    <sheetView zoomScale="120" zoomScaleNormal="120" zoomScalePageLayoutView="0" workbookViewId="0" topLeftCell="A25">
      <selection activeCell="C11" sqref="C11"/>
    </sheetView>
  </sheetViews>
  <sheetFormatPr defaultColWidth="9.140625" defaultRowHeight="12.75"/>
  <cols>
    <col min="1" max="1" width="2.8515625" style="6" customWidth="1"/>
    <col min="2" max="2" width="22.00390625" style="6" customWidth="1"/>
    <col min="3" max="3" width="8.140625" style="216" customWidth="1"/>
    <col min="4" max="4" width="7.57421875" style="218" customWidth="1"/>
    <col min="5" max="6" width="6.57421875" style="218" customWidth="1"/>
    <col min="7" max="7" width="3.8515625" style="218" customWidth="1"/>
    <col min="8" max="9" width="7.57421875" style="216" customWidth="1"/>
    <col min="10" max="10" width="6.57421875" style="216" customWidth="1"/>
    <col min="11" max="13" width="6.57421875" style="218" customWidth="1"/>
    <col min="14" max="14" width="7.140625" style="218" customWidth="1"/>
    <col min="15" max="16" width="5.8515625" style="218" customWidth="1"/>
    <col min="17" max="17" width="6.57421875" style="218" customWidth="1"/>
    <col min="18" max="18" width="6.140625" style="218" customWidth="1"/>
    <col min="19" max="19" width="4.140625" style="218" customWidth="1"/>
    <col min="20" max="20" width="7.28125" style="218" customWidth="1"/>
    <col min="21" max="21" width="5.28125" style="223" customWidth="1"/>
    <col min="22" max="16384" width="9.140625" style="6" customWidth="1"/>
  </cols>
  <sheetData>
    <row r="1" spans="1:21" s="45" customFormat="1" ht="57" customHeight="1">
      <c r="A1" s="440" t="s">
        <v>135</v>
      </c>
      <c r="B1" s="440"/>
      <c r="C1" s="440"/>
      <c r="D1" s="440"/>
      <c r="E1" s="441" t="s">
        <v>377</v>
      </c>
      <c r="F1" s="441"/>
      <c r="G1" s="441"/>
      <c r="H1" s="441"/>
      <c r="I1" s="441"/>
      <c r="J1" s="441"/>
      <c r="K1" s="441"/>
      <c r="L1" s="441"/>
      <c r="M1" s="441"/>
      <c r="N1" s="441"/>
      <c r="O1" s="441"/>
      <c r="P1" s="442" t="str">
        <f>'Thông tin'!C2</f>
        <v>Đơn vị  báo cáo: CỤC THADS TỈNH SƠN LA
Đơn vị nhận báo cáo: TỔNG CỤC THADS</v>
      </c>
      <c r="Q1" s="442"/>
      <c r="R1" s="442"/>
      <c r="S1" s="442"/>
      <c r="T1" s="442"/>
      <c r="U1" s="442"/>
    </row>
    <row r="2" spans="1:21" s="48" customFormat="1" ht="13.5" customHeight="1">
      <c r="A2" s="147"/>
      <c r="B2" s="147"/>
      <c r="C2" s="225"/>
      <c r="D2" s="225"/>
      <c r="E2" s="224"/>
      <c r="F2" s="224"/>
      <c r="G2" s="224"/>
      <c r="H2" s="443" t="str">
        <f>'Thông tin'!C8</f>
        <v> 06 tháng / năm 2020</v>
      </c>
      <c r="I2" s="443"/>
      <c r="J2" s="443"/>
      <c r="K2" s="443"/>
      <c r="L2" s="224"/>
      <c r="M2" s="224"/>
      <c r="N2" s="224"/>
      <c r="O2" s="224"/>
      <c r="P2" s="226"/>
      <c r="Q2" s="226"/>
      <c r="R2" s="226"/>
      <c r="S2" s="226"/>
      <c r="T2" s="226"/>
      <c r="U2" s="219"/>
    </row>
    <row r="3" spans="3:21" s="168" customFormat="1" ht="12.75"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2"/>
    </row>
    <row r="4" spans="1:21" ht="15.75">
      <c r="A4" s="46"/>
      <c r="B4" s="47"/>
      <c r="C4" s="247"/>
      <c r="D4" s="227"/>
      <c r="E4" s="227"/>
      <c r="F4" s="227"/>
      <c r="G4" s="227"/>
      <c r="H4" s="249"/>
      <c r="I4" s="250"/>
      <c r="J4" s="249"/>
      <c r="K4" s="228"/>
      <c r="L4" s="228"/>
      <c r="M4" s="229"/>
      <c r="N4" s="230"/>
      <c r="O4" s="230"/>
      <c r="P4" s="444" t="s">
        <v>136</v>
      </c>
      <c r="Q4" s="444"/>
      <c r="R4" s="444"/>
      <c r="S4" s="444"/>
      <c r="T4" s="444"/>
      <c r="U4" s="444"/>
    </row>
    <row r="5" spans="1:21" ht="12.75">
      <c r="A5" s="445" t="s">
        <v>13</v>
      </c>
      <c r="B5" s="445" t="s">
        <v>14</v>
      </c>
      <c r="C5" s="438" t="s">
        <v>16</v>
      </c>
      <c r="D5" s="437" t="s">
        <v>17</v>
      </c>
      <c r="E5" s="437"/>
      <c r="F5" s="437" t="s">
        <v>18</v>
      </c>
      <c r="G5" s="439" t="s">
        <v>137</v>
      </c>
      <c r="H5" s="438" t="s">
        <v>20</v>
      </c>
      <c r="I5" s="448" t="s">
        <v>17</v>
      </c>
      <c r="J5" s="449"/>
      <c r="K5" s="449"/>
      <c r="L5" s="449"/>
      <c r="M5" s="449"/>
      <c r="N5" s="449"/>
      <c r="O5" s="449"/>
      <c r="P5" s="449"/>
      <c r="Q5" s="449"/>
      <c r="R5" s="449"/>
      <c r="S5" s="449"/>
      <c r="T5" s="432" t="s">
        <v>21</v>
      </c>
      <c r="U5" s="435" t="s">
        <v>22</v>
      </c>
    </row>
    <row r="6" spans="1:21" ht="12.75">
      <c r="A6" s="446"/>
      <c r="B6" s="446"/>
      <c r="C6" s="438"/>
      <c r="D6" s="437" t="s">
        <v>23</v>
      </c>
      <c r="E6" s="437" t="s">
        <v>24</v>
      </c>
      <c r="F6" s="437"/>
      <c r="G6" s="439"/>
      <c r="H6" s="438"/>
      <c r="I6" s="438" t="s">
        <v>25</v>
      </c>
      <c r="J6" s="437" t="s">
        <v>17</v>
      </c>
      <c r="K6" s="437"/>
      <c r="L6" s="437"/>
      <c r="M6" s="437"/>
      <c r="N6" s="437"/>
      <c r="O6" s="437"/>
      <c r="P6" s="437"/>
      <c r="Q6" s="439" t="s">
        <v>26</v>
      </c>
      <c r="R6" s="437" t="s">
        <v>27</v>
      </c>
      <c r="S6" s="450" t="s">
        <v>28</v>
      </c>
      <c r="T6" s="433"/>
      <c r="U6" s="436"/>
    </row>
    <row r="7" spans="1:21" ht="12.75" customHeight="1">
      <c r="A7" s="446"/>
      <c r="B7" s="446"/>
      <c r="C7" s="438"/>
      <c r="D7" s="437"/>
      <c r="E7" s="437"/>
      <c r="F7" s="437"/>
      <c r="G7" s="439"/>
      <c r="H7" s="438"/>
      <c r="I7" s="438"/>
      <c r="J7" s="438" t="s">
        <v>29</v>
      </c>
      <c r="K7" s="437" t="s">
        <v>17</v>
      </c>
      <c r="L7" s="437"/>
      <c r="M7" s="437"/>
      <c r="N7" s="437" t="s">
        <v>30</v>
      </c>
      <c r="O7" s="437" t="s">
        <v>31</v>
      </c>
      <c r="P7" s="437" t="s">
        <v>32</v>
      </c>
      <c r="Q7" s="439"/>
      <c r="R7" s="437"/>
      <c r="S7" s="450"/>
      <c r="T7" s="433"/>
      <c r="U7" s="436"/>
    </row>
    <row r="8" spans="1:21" ht="12.75" customHeight="1">
      <c r="A8" s="446"/>
      <c r="B8" s="446"/>
      <c r="C8" s="438"/>
      <c r="D8" s="437"/>
      <c r="E8" s="437"/>
      <c r="F8" s="437"/>
      <c r="G8" s="439"/>
      <c r="H8" s="438"/>
      <c r="I8" s="438"/>
      <c r="J8" s="438"/>
      <c r="K8" s="437"/>
      <c r="L8" s="437"/>
      <c r="M8" s="437"/>
      <c r="N8" s="437"/>
      <c r="O8" s="437"/>
      <c r="P8" s="437"/>
      <c r="Q8" s="439"/>
      <c r="R8" s="437"/>
      <c r="S8" s="450"/>
      <c r="T8" s="433"/>
      <c r="U8" s="436"/>
    </row>
    <row r="9" spans="1:21" ht="29.25">
      <c r="A9" s="447"/>
      <c r="B9" s="447"/>
      <c r="C9" s="438"/>
      <c r="D9" s="437"/>
      <c r="E9" s="437"/>
      <c r="F9" s="437"/>
      <c r="G9" s="439"/>
      <c r="H9" s="438"/>
      <c r="I9" s="438"/>
      <c r="J9" s="438"/>
      <c r="K9" s="215" t="s">
        <v>33</v>
      </c>
      <c r="L9" s="215" t="s">
        <v>34</v>
      </c>
      <c r="M9" s="215" t="s">
        <v>138</v>
      </c>
      <c r="N9" s="437"/>
      <c r="O9" s="437"/>
      <c r="P9" s="437"/>
      <c r="Q9" s="439"/>
      <c r="R9" s="437"/>
      <c r="S9" s="450"/>
      <c r="T9" s="434"/>
      <c r="U9" s="436"/>
    </row>
    <row r="10" spans="1:21" ht="12.75" customHeight="1">
      <c r="A10" s="451" t="s">
        <v>35</v>
      </c>
      <c r="B10" s="452"/>
      <c r="C10" s="246" t="s">
        <v>36</v>
      </c>
      <c r="D10" s="217" t="s">
        <v>37</v>
      </c>
      <c r="E10" s="217" t="s">
        <v>38</v>
      </c>
      <c r="F10" s="217" t="s">
        <v>39</v>
      </c>
      <c r="G10" s="217" t="s">
        <v>40</v>
      </c>
      <c r="H10" s="246" t="s">
        <v>41</v>
      </c>
      <c r="I10" s="246" t="s">
        <v>42</v>
      </c>
      <c r="J10" s="246" t="s">
        <v>43</v>
      </c>
      <c r="K10" s="217" t="s">
        <v>44</v>
      </c>
      <c r="L10" s="217" t="s">
        <v>45</v>
      </c>
      <c r="M10" s="217" t="s">
        <v>46</v>
      </c>
      <c r="N10" s="217" t="s">
        <v>47</v>
      </c>
      <c r="O10" s="217" t="s">
        <v>48</v>
      </c>
      <c r="P10" s="217" t="s">
        <v>49</v>
      </c>
      <c r="Q10" s="217" t="s">
        <v>50</v>
      </c>
      <c r="R10" s="217" t="s">
        <v>51</v>
      </c>
      <c r="S10" s="217" t="s">
        <v>52</v>
      </c>
      <c r="T10" s="217" t="s">
        <v>53</v>
      </c>
      <c r="U10" s="220" t="s">
        <v>54</v>
      </c>
    </row>
    <row r="11" spans="1:21" ht="12.75">
      <c r="A11" s="431" t="s">
        <v>55</v>
      </c>
      <c r="B11" s="431"/>
      <c r="C11" s="208">
        <f>C12+C26</f>
        <v>326148490</v>
      </c>
      <c r="D11" s="209">
        <f aca="true" t="shared" si="0" ref="D11:S11">D12+D26</f>
        <v>265720716</v>
      </c>
      <c r="E11" s="209">
        <f t="shared" si="0"/>
        <v>60427774</v>
      </c>
      <c r="F11" s="209">
        <f t="shared" si="0"/>
        <v>10851461</v>
      </c>
      <c r="G11" s="209">
        <f>G12+G26</f>
        <v>0</v>
      </c>
      <c r="H11" s="209">
        <f>H12+H26</f>
        <v>315297029</v>
      </c>
      <c r="I11" s="208">
        <f t="shared" si="0"/>
        <v>258097806</v>
      </c>
      <c r="J11" s="208">
        <f>J12+J26</f>
        <v>23760531</v>
      </c>
      <c r="K11" s="209">
        <f t="shared" si="0"/>
        <v>17063973</v>
      </c>
      <c r="L11" s="209">
        <f t="shared" si="0"/>
        <v>6554642</v>
      </c>
      <c r="M11" s="209">
        <f t="shared" si="0"/>
        <v>141916</v>
      </c>
      <c r="N11" s="209">
        <f t="shared" si="0"/>
        <v>234336187</v>
      </c>
      <c r="O11" s="209">
        <f t="shared" si="0"/>
        <v>0</v>
      </c>
      <c r="P11" s="209">
        <f t="shared" si="0"/>
        <v>1088</v>
      </c>
      <c r="Q11" s="209">
        <f t="shared" si="0"/>
        <v>57081423</v>
      </c>
      <c r="R11" s="209">
        <f t="shared" si="0"/>
        <v>117500</v>
      </c>
      <c r="S11" s="209">
        <f t="shared" si="0"/>
        <v>300</v>
      </c>
      <c r="T11" s="209">
        <f>T12+T26</f>
        <v>291536498</v>
      </c>
      <c r="U11" s="221">
        <f>(J11/I11)*100</f>
        <v>9.20601820226244</v>
      </c>
    </row>
    <row r="12" spans="1:21" s="140" customFormat="1" ht="12.75">
      <c r="A12" s="54" t="s">
        <v>56</v>
      </c>
      <c r="B12" s="55" t="s">
        <v>57</v>
      </c>
      <c r="C12" s="208">
        <f>SUM(C13:C25)</f>
        <v>185117639</v>
      </c>
      <c r="D12" s="210">
        <f aca="true" t="shared" si="1" ref="D12:T12">SUM(D13:D25)</f>
        <v>166219856</v>
      </c>
      <c r="E12" s="210">
        <f t="shared" si="1"/>
        <v>18897783</v>
      </c>
      <c r="F12" s="210">
        <f>SUM(F13:F25)</f>
        <v>6241795</v>
      </c>
      <c r="G12" s="209">
        <f>G13+G27</f>
        <v>0</v>
      </c>
      <c r="H12" s="210">
        <f>SUM(H13:H25)</f>
        <v>178875844</v>
      </c>
      <c r="I12" s="208">
        <f t="shared" si="1"/>
        <v>161418312</v>
      </c>
      <c r="J12" s="208">
        <f t="shared" si="1"/>
        <v>10770274</v>
      </c>
      <c r="K12" s="210">
        <f t="shared" si="1"/>
        <v>10449046</v>
      </c>
      <c r="L12" s="210">
        <f t="shared" si="1"/>
        <v>179312</v>
      </c>
      <c r="M12" s="210">
        <f t="shared" si="1"/>
        <v>141916</v>
      </c>
      <c r="N12" s="210">
        <f>SUM(N13:N25)</f>
        <v>150646950</v>
      </c>
      <c r="O12" s="210">
        <f t="shared" si="1"/>
        <v>0</v>
      </c>
      <c r="P12" s="210">
        <f t="shared" si="1"/>
        <v>1088</v>
      </c>
      <c r="Q12" s="210">
        <f t="shared" si="1"/>
        <v>17339732</v>
      </c>
      <c r="R12" s="210">
        <f t="shared" si="1"/>
        <v>117500</v>
      </c>
      <c r="S12" s="210">
        <f t="shared" si="1"/>
        <v>300</v>
      </c>
      <c r="T12" s="210">
        <f t="shared" si="1"/>
        <v>168105570</v>
      </c>
      <c r="U12" s="221">
        <f aca="true" t="shared" si="2" ref="U12:U39">(J12/I12)*100</f>
        <v>6.672275200102453</v>
      </c>
    </row>
    <row r="13" spans="1:21" ht="12.75">
      <c r="A13" s="41" t="s">
        <v>36</v>
      </c>
      <c r="B13" s="43" t="s">
        <v>58</v>
      </c>
      <c r="C13" s="208">
        <f aca="true" t="shared" si="3" ref="C13:C25">D13+E13</f>
        <v>2994502</v>
      </c>
      <c r="D13" s="209">
        <v>1708729</v>
      </c>
      <c r="E13" s="209">
        <v>1285773</v>
      </c>
      <c r="F13" s="209">
        <v>14831</v>
      </c>
      <c r="G13" s="209"/>
      <c r="H13" s="208">
        <f aca="true" t="shared" si="4" ref="H13:H25">I13+Q13+R13+S13</f>
        <v>2979671</v>
      </c>
      <c r="I13" s="208">
        <f>J13+N13+O13+P13</f>
        <v>2615183</v>
      </c>
      <c r="J13" s="208">
        <f>K13+L13+M13</f>
        <v>792564</v>
      </c>
      <c r="K13" s="209">
        <v>792564</v>
      </c>
      <c r="L13" s="209"/>
      <c r="M13" s="209"/>
      <c r="N13" s="209">
        <v>1822619</v>
      </c>
      <c r="O13" s="209"/>
      <c r="P13" s="209"/>
      <c r="Q13" s="209">
        <v>246688</v>
      </c>
      <c r="R13" s="209">
        <v>117500</v>
      </c>
      <c r="S13" s="209">
        <v>300</v>
      </c>
      <c r="T13" s="209">
        <f>N13+O13+P13+Q13+R13+S13</f>
        <v>2187107</v>
      </c>
      <c r="U13" s="221">
        <f t="shared" si="2"/>
        <v>30.306253902690557</v>
      </c>
    </row>
    <row r="14" spans="1:21" ht="12.75">
      <c r="A14" s="41" t="s">
        <v>37</v>
      </c>
      <c r="B14" s="42" t="s">
        <v>59</v>
      </c>
      <c r="C14" s="208">
        <f t="shared" si="3"/>
        <v>671183</v>
      </c>
      <c r="D14" s="209">
        <v>229090</v>
      </c>
      <c r="E14" s="209">
        <v>442093</v>
      </c>
      <c r="F14" s="209">
        <v>65400</v>
      </c>
      <c r="G14" s="209"/>
      <c r="H14" s="208">
        <f t="shared" si="4"/>
        <v>605783</v>
      </c>
      <c r="I14" s="208">
        <f aca="true" t="shared" si="5" ref="I14:I25">J14+N14+O14+P14</f>
        <v>471101</v>
      </c>
      <c r="J14" s="208">
        <f aca="true" t="shared" si="6" ref="J14:J25">K14+L14+M14</f>
        <v>201126</v>
      </c>
      <c r="K14" s="209">
        <v>201126</v>
      </c>
      <c r="L14" s="209"/>
      <c r="M14" s="209"/>
      <c r="N14" s="209">
        <v>269975</v>
      </c>
      <c r="O14" s="209"/>
      <c r="P14" s="209"/>
      <c r="Q14" s="209">
        <v>134682</v>
      </c>
      <c r="R14" s="209"/>
      <c r="S14" s="209"/>
      <c r="T14" s="209">
        <f aca="true" t="shared" si="7" ref="T14:T22">N14+O14+P14+Q14+R14+S14</f>
        <v>404657</v>
      </c>
      <c r="U14" s="221">
        <f t="shared" si="2"/>
        <v>42.69275590584609</v>
      </c>
    </row>
    <row r="15" spans="1:21" ht="12.75">
      <c r="A15" s="41" t="s">
        <v>38</v>
      </c>
      <c r="B15" s="42" t="s">
        <v>60</v>
      </c>
      <c r="C15" s="208">
        <f t="shared" si="3"/>
        <v>224028</v>
      </c>
      <c r="D15" s="209">
        <v>133259</v>
      </c>
      <c r="E15" s="209">
        <v>90769</v>
      </c>
      <c r="F15" s="209"/>
      <c r="G15" s="209"/>
      <c r="H15" s="208">
        <f t="shared" si="4"/>
        <v>224028</v>
      </c>
      <c r="I15" s="208">
        <f t="shared" si="5"/>
        <v>224028</v>
      </c>
      <c r="J15" s="208">
        <f t="shared" si="6"/>
        <v>62747</v>
      </c>
      <c r="K15" s="209">
        <v>62747</v>
      </c>
      <c r="L15" s="209"/>
      <c r="M15" s="209"/>
      <c r="N15" s="209">
        <v>161281</v>
      </c>
      <c r="O15" s="209"/>
      <c r="P15" s="209"/>
      <c r="Q15" s="209">
        <v>0</v>
      </c>
      <c r="R15" s="209"/>
      <c r="S15" s="209"/>
      <c r="T15" s="209">
        <f t="shared" si="7"/>
        <v>161281</v>
      </c>
      <c r="U15" s="221">
        <f t="shared" si="2"/>
        <v>28.008552502365774</v>
      </c>
    </row>
    <row r="16" spans="1:21" ht="12.75">
      <c r="A16" s="41" t="s">
        <v>39</v>
      </c>
      <c r="B16" s="43" t="s">
        <v>61</v>
      </c>
      <c r="C16" s="208">
        <f t="shared" si="3"/>
        <v>1399371</v>
      </c>
      <c r="D16" s="209">
        <v>1399371</v>
      </c>
      <c r="E16" s="209">
        <v>0</v>
      </c>
      <c r="F16" s="209"/>
      <c r="G16" s="209"/>
      <c r="H16" s="208">
        <f t="shared" si="4"/>
        <v>1399371</v>
      </c>
      <c r="I16" s="208">
        <f t="shared" si="5"/>
        <v>1376136</v>
      </c>
      <c r="J16" s="208">
        <f t="shared" si="6"/>
        <v>21745</v>
      </c>
      <c r="K16" s="209">
        <v>2000</v>
      </c>
      <c r="L16" s="209"/>
      <c r="M16" s="209">
        <v>19745</v>
      </c>
      <c r="N16" s="209">
        <v>1354391</v>
      </c>
      <c r="O16" s="209"/>
      <c r="P16" s="209"/>
      <c r="Q16" s="209">
        <v>23235</v>
      </c>
      <c r="R16" s="209"/>
      <c r="S16" s="209"/>
      <c r="T16" s="209">
        <f t="shared" si="7"/>
        <v>1377626</v>
      </c>
      <c r="U16" s="221">
        <f t="shared" si="2"/>
        <v>1.5801490550352582</v>
      </c>
    </row>
    <row r="17" spans="1:21" ht="24">
      <c r="A17" s="41" t="s">
        <v>40</v>
      </c>
      <c r="B17" s="44" t="s">
        <v>62</v>
      </c>
      <c r="C17" s="208">
        <f t="shared" si="3"/>
        <v>1983454</v>
      </c>
      <c r="D17" s="209">
        <v>418943</v>
      </c>
      <c r="E17" s="209">
        <v>1564511</v>
      </c>
      <c r="F17" s="209">
        <v>1290245</v>
      </c>
      <c r="G17" s="209"/>
      <c r="H17" s="208">
        <f t="shared" si="4"/>
        <v>693209</v>
      </c>
      <c r="I17" s="208">
        <f t="shared" si="5"/>
        <v>493419</v>
      </c>
      <c r="J17" s="208">
        <f t="shared" si="6"/>
        <v>277266</v>
      </c>
      <c r="K17" s="209">
        <v>277266</v>
      </c>
      <c r="L17" s="209"/>
      <c r="M17" s="209"/>
      <c r="N17" s="209">
        <v>216153</v>
      </c>
      <c r="O17" s="209"/>
      <c r="P17" s="209"/>
      <c r="Q17" s="209">
        <v>199790</v>
      </c>
      <c r="R17" s="209"/>
      <c r="S17" s="209"/>
      <c r="T17" s="209">
        <f t="shared" si="7"/>
        <v>415943</v>
      </c>
      <c r="U17" s="221">
        <f t="shared" si="2"/>
        <v>56.192809762088615</v>
      </c>
    </row>
    <row r="18" spans="1:21" ht="12.75">
      <c r="A18" s="41" t="s">
        <v>41</v>
      </c>
      <c r="B18" s="43" t="s">
        <v>63</v>
      </c>
      <c r="C18" s="208">
        <f t="shared" si="3"/>
        <v>45532161</v>
      </c>
      <c r="D18" s="208">
        <v>31903629</v>
      </c>
      <c r="E18" s="209">
        <v>13628532</v>
      </c>
      <c r="F18" s="209">
        <v>4307383</v>
      </c>
      <c r="G18" s="209"/>
      <c r="H18" s="208">
        <f t="shared" si="4"/>
        <v>41224778</v>
      </c>
      <c r="I18" s="208">
        <f t="shared" si="5"/>
        <v>24579635</v>
      </c>
      <c r="J18" s="208">
        <f t="shared" si="6"/>
        <v>8224304</v>
      </c>
      <c r="K18" s="209">
        <v>7992967</v>
      </c>
      <c r="L18" s="209">
        <v>109166</v>
      </c>
      <c r="M18" s="209">
        <v>122171</v>
      </c>
      <c r="N18" s="209">
        <v>16354243</v>
      </c>
      <c r="O18" s="209"/>
      <c r="P18" s="209">
        <v>1088</v>
      </c>
      <c r="Q18" s="395">
        <v>16645143</v>
      </c>
      <c r="R18" s="209">
        <v>0</v>
      </c>
      <c r="S18" s="209"/>
      <c r="T18" s="209">
        <f t="shared" si="7"/>
        <v>33000474</v>
      </c>
      <c r="U18" s="221">
        <f t="shared" si="2"/>
        <v>33.45982965166082</v>
      </c>
    </row>
    <row r="19" spans="1:21" ht="12.75">
      <c r="A19" s="41" t="s">
        <v>42</v>
      </c>
      <c r="B19" s="43" t="s">
        <v>64</v>
      </c>
      <c r="C19" s="208">
        <f t="shared" si="3"/>
        <v>1131400</v>
      </c>
      <c r="D19" s="209">
        <v>0</v>
      </c>
      <c r="E19" s="209">
        <v>1131400</v>
      </c>
      <c r="F19" s="209">
        <v>560900</v>
      </c>
      <c r="G19" s="209"/>
      <c r="H19" s="208">
        <f t="shared" si="4"/>
        <v>570500</v>
      </c>
      <c r="I19" s="208">
        <f t="shared" si="5"/>
        <v>570500</v>
      </c>
      <c r="J19" s="208">
        <f t="shared" si="6"/>
        <v>12400</v>
      </c>
      <c r="K19" s="209">
        <v>12400</v>
      </c>
      <c r="L19" s="209"/>
      <c r="M19" s="209"/>
      <c r="N19" s="209">
        <v>558100</v>
      </c>
      <c r="O19" s="209"/>
      <c r="P19" s="209"/>
      <c r="Q19" s="209">
        <v>0</v>
      </c>
      <c r="R19" s="209"/>
      <c r="S19" s="209"/>
      <c r="T19" s="209">
        <f t="shared" si="7"/>
        <v>558100</v>
      </c>
      <c r="U19" s="221">
        <f t="shared" si="2"/>
        <v>2.1735319894829095</v>
      </c>
    </row>
    <row r="20" spans="1:21" ht="12.75">
      <c r="A20" s="41" t="s">
        <v>43</v>
      </c>
      <c r="B20" s="43" t="s">
        <v>65</v>
      </c>
      <c r="C20" s="208">
        <f t="shared" si="3"/>
        <v>1762401</v>
      </c>
      <c r="D20" s="209">
        <v>1010731</v>
      </c>
      <c r="E20" s="209">
        <v>751670</v>
      </c>
      <c r="F20" s="209"/>
      <c r="G20" s="209"/>
      <c r="H20" s="208">
        <f t="shared" si="4"/>
        <v>1762401</v>
      </c>
      <c r="I20" s="208">
        <f>J20+N20+O20+Q19</f>
        <v>1672207</v>
      </c>
      <c r="J20" s="208">
        <f t="shared" si="6"/>
        <v>671770</v>
      </c>
      <c r="K20" s="209">
        <v>671770</v>
      </c>
      <c r="L20" s="209"/>
      <c r="M20" s="209"/>
      <c r="N20" s="209">
        <v>1000437</v>
      </c>
      <c r="O20" s="209"/>
      <c r="Q20" s="218">
        <v>90194</v>
      </c>
      <c r="R20" s="209"/>
      <c r="S20" s="209"/>
      <c r="T20" s="209">
        <f t="shared" si="7"/>
        <v>1090631</v>
      </c>
      <c r="U20" s="221">
        <f t="shared" si="2"/>
        <v>40.172658050109824</v>
      </c>
    </row>
    <row r="21" spans="1:21" ht="12.75">
      <c r="A21" s="41" t="s">
        <v>44</v>
      </c>
      <c r="B21" s="43" t="s">
        <v>66</v>
      </c>
      <c r="C21" s="208">
        <f t="shared" si="3"/>
        <v>0</v>
      </c>
      <c r="D21" s="209"/>
      <c r="E21" s="209"/>
      <c r="F21" s="209"/>
      <c r="G21" s="209"/>
      <c r="H21" s="208">
        <f t="shared" si="4"/>
        <v>0</v>
      </c>
      <c r="I21" s="208">
        <f t="shared" si="5"/>
        <v>0</v>
      </c>
      <c r="J21" s="208">
        <f t="shared" si="6"/>
        <v>0</v>
      </c>
      <c r="K21" s="209">
        <v>0</v>
      </c>
      <c r="L21" s="209"/>
      <c r="M21" s="209"/>
      <c r="N21" s="209">
        <v>0</v>
      </c>
      <c r="O21" s="209"/>
      <c r="P21" s="209"/>
      <c r="Q21" s="209"/>
      <c r="R21" s="209"/>
      <c r="S21" s="209"/>
      <c r="T21" s="209">
        <f t="shared" si="7"/>
        <v>0</v>
      </c>
      <c r="U21" s="221" t="e">
        <f t="shared" si="2"/>
        <v>#DIV/0!</v>
      </c>
    </row>
    <row r="22" spans="1:21" ht="12.75">
      <c r="A22" s="41" t="s">
        <v>45</v>
      </c>
      <c r="B22" s="43" t="s">
        <v>67</v>
      </c>
      <c r="C22" s="208">
        <f t="shared" si="3"/>
        <v>129419139</v>
      </c>
      <c r="D22" s="209">
        <v>129416104</v>
      </c>
      <c r="E22" s="209">
        <v>3035</v>
      </c>
      <c r="F22" s="209">
        <v>3036</v>
      </c>
      <c r="G22" s="209"/>
      <c r="H22" s="208">
        <f t="shared" si="4"/>
        <v>129416103</v>
      </c>
      <c r="I22" s="208">
        <f t="shared" si="5"/>
        <v>129416103</v>
      </c>
      <c r="J22" s="208">
        <f t="shared" si="6"/>
        <v>506352</v>
      </c>
      <c r="K22" s="209">
        <v>436206</v>
      </c>
      <c r="L22" s="209">
        <v>70146</v>
      </c>
      <c r="M22" s="209"/>
      <c r="N22" s="209">
        <v>128909751</v>
      </c>
      <c r="O22" s="209"/>
      <c r="P22" s="209"/>
      <c r="Q22" s="209"/>
      <c r="R22" s="209"/>
      <c r="S22" s="209"/>
      <c r="T22" s="209">
        <f t="shared" si="7"/>
        <v>128909751</v>
      </c>
      <c r="U22" s="221">
        <f t="shared" si="2"/>
        <v>0.39125888375730183</v>
      </c>
    </row>
    <row r="23" spans="1:21" ht="12.75">
      <c r="A23" s="41" t="s">
        <v>46</v>
      </c>
      <c r="B23" s="43" t="s">
        <v>68</v>
      </c>
      <c r="C23" s="208">
        <f t="shared" si="3"/>
        <v>0</v>
      </c>
      <c r="D23" s="209"/>
      <c r="E23" s="209"/>
      <c r="F23" s="209"/>
      <c r="G23" s="209"/>
      <c r="H23" s="208">
        <f t="shared" si="4"/>
        <v>0</v>
      </c>
      <c r="I23" s="208">
        <f t="shared" si="5"/>
        <v>0</v>
      </c>
      <c r="J23" s="208">
        <f t="shared" si="6"/>
        <v>0</v>
      </c>
      <c r="K23" s="209"/>
      <c r="L23" s="209"/>
      <c r="M23" s="209"/>
      <c r="N23" s="209"/>
      <c r="O23" s="209"/>
      <c r="P23" s="209"/>
      <c r="Q23" s="209"/>
      <c r="R23" s="209"/>
      <c r="S23" s="209"/>
      <c r="T23" s="209">
        <f>N23+O23+P23+Q23+R23+S23</f>
        <v>0</v>
      </c>
      <c r="U23" s="221" t="e">
        <f t="shared" si="2"/>
        <v>#DIV/0!</v>
      </c>
    </row>
    <row r="24" spans="1:21" ht="12.75">
      <c r="A24" s="41" t="s">
        <v>47</v>
      </c>
      <c r="B24" s="43" t="s">
        <v>69</v>
      </c>
      <c r="C24" s="208">
        <f t="shared" si="3"/>
        <v>0</v>
      </c>
      <c r="D24" s="209"/>
      <c r="E24" s="209"/>
      <c r="F24" s="209"/>
      <c r="G24" s="209"/>
      <c r="H24" s="208">
        <f t="shared" si="4"/>
        <v>0</v>
      </c>
      <c r="I24" s="208">
        <f t="shared" si="5"/>
        <v>0</v>
      </c>
      <c r="J24" s="208">
        <f t="shared" si="6"/>
        <v>0</v>
      </c>
      <c r="K24" s="209"/>
      <c r="L24" s="209"/>
      <c r="M24" s="209"/>
      <c r="N24" s="209"/>
      <c r="O24" s="209"/>
      <c r="P24" s="209"/>
      <c r="Q24" s="209"/>
      <c r="R24" s="209"/>
      <c r="S24" s="209"/>
      <c r="T24" s="209">
        <f>N24+O24+P24+Q24+R24+S24</f>
        <v>0</v>
      </c>
      <c r="U24" s="221" t="e">
        <f t="shared" si="2"/>
        <v>#DIV/0!</v>
      </c>
    </row>
    <row r="25" spans="1:21" ht="12.75">
      <c r="A25" s="41" t="s">
        <v>48</v>
      </c>
      <c r="B25" s="43" t="s">
        <v>70</v>
      </c>
      <c r="C25" s="208">
        <f t="shared" si="3"/>
        <v>0</v>
      </c>
      <c r="D25" s="209"/>
      <c r="E25" s="209"/>
      <c r="F25" s="209"/>
      <c r="G25" s="209"/>
      <c r="H25" s="208">
        <f t="shared" si="4"/>
        <v>0</v>
      </c>
      <c r="I25" s="208">
        <f t="shared" si="5"/>
        <v>0</v>
      </c>
      <c r="J25" s="208">
        <f t="shared" si="6"/>
        <v>0</v>
      </c>
      <c r="K25" s="209"/>
      <c r="L25" s="209"/>
      <c r="M25" s="209"/>
      <c r="N25" s="209"/>
      <c r="O25" s="209"/>
      <c r="P25" s="209"/>
      <c r="Q25" s="209"/>
      <c r="R25" s="209"/>
      <c r="S25" s="209"/>
      <c r="T25" s="209">
        <f>N25+O25+P25+Q25+R25+S25</f>
        <v>0</v>
      </c>
      <c r="U25" s="221" t="e">
        <f t="shared" si="2"/>
        <v>#DIV/0!</v>
      </c>
    </row>
    <row r="26" spans="1:21" s="140" customFormat="1" ht="12.75">
      <c r="A26" s="54" t="s">
        <v>71</v>
      </c>
      <c r="B26" s="55" t="s">
        <v>72</v>
      </c>
      <c r="C26" s="208">
        <f>SUM(C27:C39)</f>
        <v>141030851</v>
      </c>
      <c r="D26" s="210">
        <f aca="true" t="shared" si="8" ref="D26:T26">SUM(D27:D39)</f>
        <v>99500860</v>
      </c>
      <c r="E26" s="210">
        <f>SUM(E27:E39)</f>
        <v>41529991</v>
      </c>
      <c r="F26" s="210">
        <f t="shared" si="8"/>
        <v>4609666</v>
      </c>
      <c r="G26" s="210">
        <f t="shared" si="8"/>
        <v>0</v>
      </c>
      <c r="H26" s="208">
        <f t="shared" si="8"/>
        <v>136421185</v>
      </c>
      <c r="I26" s="208">
        <f t="shared" si="8"/>
        <v>96679494</v>
      </c>
      <c r="J26" s="208">
        <f t="shared" si="8"/>
        <v>12990257</v>
      </c>
      <c r="K26" s="210">
        <f t="shared" si="8"/>
        <v>6614927</v>
      </c>
      <c r="L26" s="210">
        <f t="shared" si="8"/>
        <v>6375330</v>
      </c>
      <c r="M26" s="210">
        <f t="shared" si="8"/>
        <v>0</v>
      </c>
      <c r="N26" s="210">
        <f>SUM(N27:N39)</f>
        <v>83689237</v>
      </c>
      <c r="O26" s="210">
        <f t="shared" si="8"/>
        <v>0</v>
      </c>
      <c r="P26" s="210">
        <f t="shared" si="8"/>
        <v>0</v>
      </c>
      <c r="Q26" s="210">
        <f t="shared" si="8"/>
        <v>39741691</v>
      </c>
      <c r="R26" s="210">
        <f t="shared" si="8"/>
        <v>0</v>
      </c>
      <c r="S26" s="210">
        <f t="shared" si="8"/>
        <v>0</v>
      </c>
      <c r="T26" s="210">
        <f t="shared" si="8"/>
        <v>123430928</v>
      </c>
      <c r="U26" s="221">
        <f t="shared" si="2"/>
        <v>13.436413930755576</v>
      </c>
    </row>
    <row r="27" spans="1:21" ht="12.75">
      <c r="A27" s="41" t="s">
        <v>36</v>
      </c>
      <c r="B27" s="43" t="s">
        <v>58</v>
      </c>
      <c r="C27" s="208">
        <f aca="true" t="shared" si="9" ref="C27:C39">D27+E27</f>
        <v>80963456</v>
      </c>
      <c r="D27" s="209">
        <v>64367763</v>
      </c>
      <c r="E27" s="209">
        <v>16595693</v>
      </c>
      <c r="F27" s="209">
        <v>2936677</v>
      </c>
      <c r="G27" s="209"/>
      <c r="H27" s="208">
        <f>I27+Q27+R27+S27</f>
        <v>78026779</v>
      </c>
      <c r="I27" s="208">
        <f aca="true" t="shared" si="10" ref="I27:I39">J27+N27+O27+P27</f>
        <v>54884056</v>
      </c>
      <c r="J27" s="208">
        <f aca="true" t="shared" si="11" ref="J27:J39">K27+L27+M27</f>
        <v>9095802</v>
      </c>
      <c r="K27" s="209">
        <v>4199412</v>
      </c>
      <c r="L27" s="209">
        <v>4896390</v>
      </c>
      <c r="M27" s="209"/>
      <c r="N27" s="209">
        <v>45788254</v>
      </c>
      <c r="O27" s="209"/>
      <c r="P27" s="209"/>
      <c r="Q27" s="209">
        <v>23142723</v>
      </c>
      <c r="R27" s="209"/>
      <c r="S27" s="209"/>
      <c r="T27" s="209">
        <f aca="true" t="shared" si="12" ref="T27:T39">N27+O27+P27+Q27+R27+S27</f>
        <v>68930977</v>
      </c>
      <c r="U27" s="221">
        <f t="shared" si="2"/>
        <v>16.572758398176695</v>
      </c>
    </row>
    <row r="28" spans="1:21" ht="12.75">
      <c r="A28" s="41" t="s">
        <v>37</v>
      </c>
      <c r="B28" s="42" t="s">
        <v>59</v>
      </c>
      <c r="C28" s="208">
        <f t="shared" si="9"/>
        <v>13505370</v>
      </c>
      <c r="D28" s="209">
        <v>10305005</v>
      </c>
      <c r="E28" s="209">
        <v>3200365</v>
      </c>
      <c r="F28" s="209"/>
      <c r="G28" s="209"/>
      <c r="H28" s="208">
        <f>I28+Q28+R28+S28</f>
        <v>13505370</v>
      </c>
      <c r="I28" s="208">
        <f t="shared" si="10"/>
        <v>9538855</v>
      </c>
      <c r="J28" s="208">
        <f t="shared" si="11"/>
        <v>654141</v>
      </c>
      <c r="K28" s="209">
        <v>654141</v>
      </c>
      <c r="L28" s="209">
        <v>0</v>
      </c>
      <c r="M28" s="209"/>
      <c r="N28" s="209">
        <v>8884714</v>
      </c>
      <c r="O28" s="209"/>
      <c r="P28" s="209"/>
      <c r="Q28" s="209">
        <v>3966515</v>
      </c>
      <c r="R28" s="209"/>
      <c r="S28" s="209"/>
      <c r="T28" s="209">
        <f t="shared" si="12"/>
        <v>12851229</v>
      </c>
      <c r="U28" s="221">
        <f t="shared" si="2"/>
        <v>6.857646960772545</v>
      </c>
    </row>
    <row r="29" spans="1:21" ht="12.75">
      <c r="A29" s="41" t="s">
        <v>38</v>
      </c>
      <c r="B29" s="42" t="s">
        <v>60</v>
      </c>
      <c r="C29" s="208">
        <f t="shared" si="9"/>
        <v>13612906</v>
      </c>
      <c r="D29" s="209">
        <v>9215170</v>
      </c>
      <c r="E29" s="209">
        <v>4397736</v>
      </c>
      <c r="F29" s="209"/>
      <c r="G29" s="209"/>
      <c r="H29" s="208">
        <f>I29+Q29+R29+S29</f>
        <v>13612906</v>
      </c>
      <c r="I29" s="208">
        <f t="shared" si="10"/>
        <v>13612906</v>
      </c>
      <c r="J29" s="208">
        <f t="shared" si="11"/>
        <v>77886</v>
      </c>
      <c r="K29" s="209">
        <v>70936</v>
      </c>
      <c r="L29" s="209">
        <v>6950</v>
      </c>
      <c r="M29" s="209"/>
      <c r="N29" s="209">
        <v>13535020</v>
      </c>
      <c r="O29" s="209"/>
      <c r="P29" s="209"/>
      <c r="Q29" s="209">
        <v>0</v>
      </c>
      <c r="R29" s="209"/>
      <c r="S29" s="209"/>
      <c r="T29" s="209">
        <f t="shared" si="12"/>
        <v>13535020</v>
      </c>
      <c r="U29" s="221">
        <f t="shared" si="2"/>
        <v>0.5721482246333002</v>
      </c>
    </row>
    <row r="30" spans="1:21" ht="12.75">
      <c r="A30" s="41" t="s">
        <v>39</v>
      </c>
      <c r="B30" s="43" t="s">
        <v>61</v>
      </c>
      <c r="C30" s="208">
        <f t="shared" si="9"/>
        <v>202990</v>
      </c>
      <c r="D30" s="209">
        <v>202990</v>
      </c>
      <c r="E30" s="209">
        <v>0</v>
      </c>
      <c r="F30" s="209"/>
      <c r="G30" s="209"/>
      <c r="H30" s="208">
        <f>I30+Q30+R30+S30</f>
        <v>202990</v>
      </c>
      <c r="I30" s="208">
        <f t="shared" si="10"/>
        <v>143000</v>
      </c>
      <c r="J30" s="208">
        <f t="shared" si="11"/>
        <v>0</v>
      </c>
      <c r="K30" s="209">
        <v>0</v>
      </c>
      <c r="L30" s="209">
        <v>0</v>
      </c>
      <c r="M30" s="209"/>
      <c r="N30" s="209">
        <v>143000</v>
      </c>
      <c r="O30" s="209"/>
      <c r="P30" s="209"/>
      <c r="Q30" s="209">
        <v>59990</v>
      </c>
      <c r="R30" s="209"/>
      <c r="S30" s="209"/>
      <c r="T30" s="209">
        <f t="shared" si="12"/>
        <v>202990</v>
      </c>
      <c r="U30" s="221">
        <f t="shared" si="2"/>
        <v>0</v>
      </c>
    </row>
    <row r="31" spans="1:21" ht="24">
      <c r="A31" s="41" t="s">
        <v>40</v>
      </c>
      <c r="B31" s="44" t="s">
        <v>62</v>
      </c>
      <c r="C31" s="208">
        <f t="shared" si="9"/>
        <v>0</v>
      </c>
      <c r="D31" s="209"/>
      <c r="E31" s="209"/>
      <c r="F31" s="209"/>
      <c r="G31" s="209"/>
      <c r="H31" s="208">
        <f aca="true" t="shared" si="13" ref="H31:H39">I31+Q31+R31+S31</f>
        <v>0</v>
      </c>
      <c r="I31" s="208">
        <f t="shared" si="10"/>
        <v>0</v>
      </c>
      <c r="J31" s="208">
        <f t="shared" si="11"/>
        <v>0</v>
      </c>
      <c r="K31" s="209"/>
      <c r="L31" s="209"/>
      <c r="M31" s="209"/>
      <c r="N31" s="209"/>
      <c r="O31" s="209"/>
      <c r="P31" s="209"/>
      <c r="Q31" s="209"/>
      <c r="R31" s="209"/>
      <c r="S31" s="209"/>
      <c r="T31" s="209">
        <f t="shared" si="12"/>
        <v>0</v>
      </c>
      <c r="U31" s="221" t="e">
        <f t="shared" si="2"/>
        <v>#DIV/0!</v>
      </c>
    </row>
    <row r="32" spans="1:21" ht="12.75">
      <c r="A32" s="41" t="s">
        <v>41</v>
      </c>
      <c r="B32" s="43" t="s">
        <v>63</v>
      </c>
      <c r="C32" s="208">
        <f>D32+E32</f>
        <v>17220806</v>
      </c>
      <c r="D32" s="209">
        <v>10224967</v>
      </c>
      <c r="E32" s="209">
        <v>6995839</v>
      </c>
      <c r="F32" s="209">
        <v>420168</v>
      </c>
      <c r="G32" s="209"/>
      <c r="H32" s="208">
        <f t="shared" si="13"/>
        <v>16800638</v>
      </c>
      <c r="I32" s="208">
        <f t="shared" si="10"/>
        <v>4961268</v>
      </c>
      <c r="J32" s="208">
        <f t="shared" si="11"/>
        <v>247726</v>
      </c>
      <c r="K32" s="209">
        <v>207490</v>
      </c>
      <c r="L32" s="209">
        <v>40236</v>
      </c>
      <c r="M32" s="209"/>
      <c r="N32" s="209">
        <v>4713542</v>
      </c>
      <c r="O32" s="209"/>
      <c r="P32" s="209"/>
      <c r="Q32" s="209">
        <v>11839370</v>
      </c>
      <c r="R32" s="209"/>
      <c r="S32" s="209"/>
      <c r="T32" s="209">
        <f t="shared" si="12"/>
        <v>16552912</v>
      </c>
      <c r="U32" s="221">
        <f t="shared" si="2"/>
        <v>4.9931993192063</v>
      </c>
    </row>
    <row r="33" spans="1:21" ht="12.75">
      <c r="A33" s="41" t="s">
        <v>42</v>
      </c>
      <c r="B33" s="43" t="s">
        <v>64</v>
      </c>
      <c r="C33" s="208">
        <f t="shared" si="9"/>
        <v>0</v>
      </c>
      <c r="D33" s="209"/>
      <c r="E33" s="209"/>
      <c r="F33" s="209"/>
      <c r="G33" s="209"/>
      <c r="H33" s="208">
        <f t="shared" si="13"/>
        <v>0</v>
      </c>
      <c r="I33" s="208">
        <f t="shared" si="10"/>
        <v>0</v>
      </c>
      <c r="J33" s="208">
        <f t="shared" si="11"/>
        <v>0</v>
      </c>
      <c r="K33" s="209"/>
      <c r="L33" s="209">
        <v>0</v>
      </c>
      <c r="M33" s="209"/>
      <c r="N33" s="209"/>
      <c r="O33" s="209"/>
      <c r="P33" s="209"/>
      <c r="Q33" s="209"/>
      <c r="R33" s="209"/>
      <c r="S33" s="209"/>
      <c r="T33" s="209">
        <f t="shared" si="12"/>
        <v>0</v>
      </c>
      <c r="U33" s="221" t="e">
        <f t="shared" si="2"/>
        <v>#DIV/0!</v>
      </c>
    </row>
    <row r="34" spans="1:21" ht="12.75">
      <c r="A34" s="41" t="s">
        <v>43</v>
      </c>
      <c r="B34" s="43" t="s">
        <v>65</v>
      </c>
      <c r="C34" s="208">
        <f t="shared" si="9"/>
        <v>14069175</v>
      </c>
      <c r="D34" s="209">
        <v>3728817</v>
      </c>
      <c r="E34" s="209">
        <v>10340358</v>
      </c>
      <c r="F34" s="209">
        <v>1252821</v>
      </c>
      <c r="G34" s="209"/>
      <c r="H34" s="208">
        <f t="shared" si="13"/>
        <v>12816354</v>
      </c>
      <c r="I34" s="208">
        <f t="shared" si="10"/>
        <v>12447307</v>
      </c>
      <c r="J34" s="208">
        <f>K34+L34+M34</f>
        <v>2871372</v>
      </c>
      <c r="K34" s="209">
        <v>1439618</v>
      </c>
      <c r="L34" s="209">
        <v>1431754</v>
      </c>
      <c r="M34" s="209"/>
      <c r="N34" s="209">
        <v>9575935</v>
      </c>
      <c r="O34" s="209"/>
      <c r="P34" s="209"/>
      <c r="Q34" s="209">
        <v>369047</v>
      </c>
      <c r="R34" s="209"/>
      <c r="S34" s="209"/>
      <c r="T34" s="209">
        <f t="shared" si="12"/>
        <v>9944982</v>
      </c>
      <c r="U34" s="221">
        <f t="shared" si="2"/>
        <v>23.06821869180217</v>
      </c>
    </row>
    <row r="35" spans="1:21" ht="12.75">
      <c r="A35" s="41" t="s">
        <v>44</v>
      </c>
      <c r="B35" s="43" t="s">
        <v>66</v>
      </c>
      <c r="C35" s="208">
        <f t="shared" si="9"/>
        <v>1456148</v>
      </c>
      <c r="D35" s="209">
        <v>1456148</v>
      </c>
      <c r="E35" s="209">
        <v>0</v>
      </c>
      <c r="F35" s="209"/>
      <c r="G35" s="209"/>
      <c r="H35" s="208">
        <f>I35+Q35+R35+S35</f>
        <v>1456148</v>
      </c>
      <c r="I35" s="208">
        <f t="shared" si="10"/>
        <v>1092102</v>
      </c>
      <c r="J35" s="208">
        <f t="shared" si="11"/>
        <v>43330</v>
      </c>
      <c r="K35" s="209">
        <v>43330</v>
      </c>
      <c r="L35" s="209"/>
      <c r="M35" s="209"/>
      <c r="N35" s="209">
        <v>1048772</v>
      </c>
      <c r="O35" s="209"/>
      <c r="P35" s="209"/>
      <c r="Q35" s="209">
        <v>364046</v>
      </c>
      <c r="R35" s="209"/>
      <c r="S35" s="209"/>
      <c r="T35" s="209">
        <f t="shared" si="12"/>
        <v>1412818</v>
      </c>
      <c r="U35" s="221">
        <f t="shared" si="2"/>
        <v>3.967578119992455</v>
      </c>
    </row>
    <row r="36" spans="1:21" ht="12.75">
      <c r="A36" s="41" t="s">
        <v>45</v>
      </c>
      <c r="B36" s="43" t="s">
        <v>67</v>
      </c>
      <c r="C36" s="208">
        <f t="shared" si="9"/>
        <v>0</v>
      </c>
      <c r="D36" s="209"/>
      <c r="E36" s="209"/>
      <c r="F36" s="209"/>
      <c r="G36" s="209"/>
      <c r="H36" s="208">
        <f t="shared" si="13"/>
        <v>0</v>
      </c>
      <c r="I36" s="208">
        <f t="shared" si="10"/>
        <v>0</v>
      </c>
      <c r="J36" s="208">
        <f t="shared" si="11"/>
        <v>0</v>
      </c>
      <c r="K36" s="209"/>
      <c r="L36" s="209"/>
      <c r="M36" s="209"/>
      <c r="N36" s="209"/>
      <c r="O36" s="209"/>
      <c r="P36" s="209"/>
      <c r="Q36" s="209"/>
      <c r="R36" s="209"/>
      <c r="S36" s="209"/>
      <c r="T36" s="209">
        <f t="shared" si="12"/>
        <v>0</v>
      </c>
      <c r="U36" s="221" t="e">
        <f t="shared" si="2"/>
        <v>#DIV/0!</v>
      </c>
    </row>
    <row r="37" spans="1:21" ht="12.75">
      <c r="A37" s="41" t="s">
        <v>46</v>
      </c>
      <c r="B37" s="43" t="s">
        <v>68</v>
      </c>
      <c r="C37" s="208">
        <f t="shared" si="9"/>
        <v>0</v>
      </c>
      <c r="D37" s="209"/>
      <c r="E37" s="209"/>
      <c r="F37" s="209"/>
      <c r="G37" s="209"/>
      <c r="H37" s="208">
        <f t="shared" si="13"/>
        <v>0</v>
      </c>
      <c r="I37" s="208">
        <f t="shared" si="10"/>
        <v>0</v>
      </c>
      <c r="J37" s="208">
        <f t="shared" si="11"/>
        <v>0</v>
      </c>
      <c r="K37" s="209"/>
      <c r="L37" s="209"/>
      <c r="M37" s="209"/>
      <c r="N37" s="209"/>
      <c r="O37" s="209"/>
      <c r="P37" s="209"/>
      <c r="Q37" s="209"/>
      <c r="R37" s="209"/>
      <c r="S37" s="209"/>
      <c r="T37" s="209">
        <f t="shared" si="12"/>
        <v>0</v>
      </c>
      <c r="U37" s="221" t="e">
        <f t="shared" si="2"/>
        <v>#DIV/0!</v>
      </c>
    </row>
    <row r="38" spans="1:21" ht="12.75">
      <c r="A38" s="41" t="s">
        <v>47</v>
      </c>
      <c r="B38" s="43" t="s">
        <v>69</v>
      </c>
      <c r="C38" s="208">
        <f t="shared" si="9"/>
        <v>0</v>
      </c>
      <c r="D38" s="209"/>
      <c r="E38" s="209"/>
      <c r="F38" s="209"/>
      <c r="G38" s="209"/>
      <c r="H38" s="208">
        <f t="shared" si="13"/>
        <v>0</v>
      </c>
      <c r="I38" s="208">
        <f t="shared" si="10"/>
        <v>0</v>
      </c>
      <c r="J38" s="208">
        <f t="shared" si="11"/>
        <v>0</v>
      </c>
      <c r="K38" s="209"/>
      <c r="L38" s="209"/>
      <c r="M38" s="209"/>
      <c r="N38" s="209"/>
      <c r="O38" s="209"/>
      <c r="P38" s="209"/>
      <c r="Q38" s="209"/>
      <c r="R38" s="209"/>
      <c r="S38" s="209"/>
      <c r="T38" s="209">
        <f t="shared" si="12"/>
        <v>0</v>
      </c>
      <c r="U38" s="221" t="e">
        <f t="shared" si="2"/>
        <v>#DIV/0!</v>
      </c>
    </row>
    <row r="39" spans="1:21" ht="12.75">
      <c r="A39" s="41" t="s">
        <v>48</v>
      </c>
      <c r="B39" s="43" t="s">
        <v>70</v>
      </c>
      <c r="C39" s="208">
        <f t="shared" si="9"/>
        <v>0</v>
      </c>
      <c r="D39" s="209"/>
      <c r="E39" s="209"/>
      <c r="F39" s="209"/>
      <c r="G39" s="209"/>
      <c r="H39" s="208">
        <f t="shared" si="13"/>
        <v>0</v>
      </c>
      <c r="I39" s="208">
        <f t="shared" si="10"/>
        <v>0</v>
      </c>
      <c r="J39" s="208">
        <f t="shared" si="11"/>
        <v>0</v>
      </c>
      <c r="K39" s="209"/>
      <c r="L39" s="209"/>
      <c r="M39" s="209"/>
      <c r="N39" s="209"/>
      <c r="O39" s="209"/>
      <c r="P39" s="209"/>
      <c r="Q39" s="209"/>
      <c r="R39" s="209"/>
      <c r="S39" s="209"/>
      <c r="T39" s="209">
        <f t="shared" si="12"/>
        <v>0</v>
      </c>
      <c r="U39" s="221" t="e">
        <f t="shared" si="2"/>
        <v>#DIV/0!</v>
      </c>
    </row>
    <row r="41" spans="2:21" s="396" customFormat="1" ht="16.5" customHeight="1">
      <c r="B41" s="409"/>
      <c r="C41" s="409"/>
      <c r="D41" s="409"/>
      <c r="E41" s="409"/>
      <c r="F41" s="397"/>
      <c r="G41" s="397"/>
      <c r="H41" s="397"/>
      <c r="I41" s="397"/>
      <c r="J41" s="397"/>
      <c r="K41" s="397"/>
      <c r="N41" s="411" t="s">
        <v>394</v>
      </c>
      <c r="O41" s="411"/>
      <c r="P41" s="411"/>
      <c r="Q41" s="411"/>
      <c r="R41" s="411"/>
      <c r="S41" s="411"/>
      <c r="T41" s="411"/>
      <c r="U41" s="411"/>
    </row>
    <row r="42" spans="2:21" s="397" customFormat="1" ht="13.5" customHeight="1">
      <c r="B42" s="409" t="s">
        <v>73</v>
      </c>
      <c r="C42" s="409"/>
      <c r="D42" s="409"/>
      <c r="E42" s="409"/>
      <c r="N42" s="410"/>
      <c r="O42" s="410"/>
      <c r="P42" s="410"/>
      <c r="Q42" s="410"/>
      <c r="R42" s="410"/>
      <c r="S42" s="410"/>
      <c r="T42" s="410"/>
      <c r="U42" s="410"/>
    </row>
    <row r="43" s="397" customFormat="1" ht="16.5" customHeight="1"/>
    <row r="44" s="397" customFormat="1" ht="16.5" customHeight="1"/>
    <row r="45" s="397" customFormat="1" ht="12.75"/>
    <row r="46" spans="2:5" s="397" customFormat="1" ht="12.75">
      <c r="B46" s="410" t="s">
        <v>375</v>
      </c>
      <c r="C46" s="410"/>
      <c r="D46" s="410"/>
      <c r="E46" s="410"/>
    </row>
    <row r="47" spans="2:20" s="397" customFormat="1" ht="12.75">
      <c r="B47" s="410" t="s">
        <v>414</v>
      </c>
      <c r="C47" s="410"/>
      <c r="D47" s="410"/>
      <c r="E47" s="410"/>
      <c r="O47" s="410"/>
      <c r="P47" s="410"/>
      <c r="Q47" s="410"/>
      <c r="R47" s="410"/>
      <c r="S47" s="410"/>
      <c r="T47" s="410"/>
    </row>
    <row r="48" spans="3:21" s="168" customFormat="1" ht="12.75">
      <c r="C48" s="227"/>
      <c r="D48" s="227"/>
      <c r="E48" s="227"/>
      <c r="F48" s="227"/>
      <c r="G48" s="227"/>
      <c r="H48" s="227"/>
      <c r="I48" s="227"/>
      <c r="J48" s="227"/>
      <c r="K48" s="227"/>
      <c r="L48" s="227"/>
      <c r="M48" s="227"/>
      <c r="N48" s="227"/>
      <c r="O48" s="227"/>
      <c r="P48" s="227"/>
      <c r="Q48" s="227"/>
      <c r="R48" s="227"/>
      <c r="S48" s="227"/>
      <c r="T48" s="227"/>
      <c r="U48" s="222"/>
    </row>
    <row r="49" spans="3:21" s="168" customFormat="1" ht="12.75">
      <c r="C49" s="227"/>
      <c r="D49" s="227"/>
      <c r="E49" s="227"/>
      <c r="F49" s="227"/>
      <c r="G49" s="227"/>
      <c r="H49" s="227"/>
      <c r="I49" s="227"/>
      <c r="J49" s="227"/>
      <c r="K49" s="227"/>
      <c r="L49" s="227"/>
      <c r="M49" s="227"/>
      <c r="N49" s="227"/>
      <c r="O49" s="227"/>
      <c r="P49" s="227"/>
      <c r="Q49" s="227"/>
      <c r="R49" s="227"/>
      <c r="S49" s="227"/>
      <c r="T49" s="227"/>
      <c r="U49" s="222"/>
    </row>
    <row r="50" spans="3:21" s="168" customFormat="1" ht="12.75">
      <c r="C50" s="227"/>
      <c r="D50" s="227"/>
      <c r="E50" s="227"/>
      <c r="F50" s="227"/>
      <c r="G50" s="227"/>
      <c r="H50" s="227"/>
      <c r="I50" s="227"/>
      <c r="J50" s="227"/>
      <c r="K50" s="227"/>
      <c r="L50" s="227"/>
      <c r="M50" s="227"/>
      <c r="N50" s="227"/>
      <c r="O50" s="227"/>
      <c r="P50" s="227"/>
      <c r="Q50" s="227"/>
      <c r="R50" s="227"/>
      <c r="S50" s="227"/>
      <c r="T50" s="227"/>
      <c r="U50" s="222"/>
    </row>
    <row r="51" spans="3:21" s="168" customFormat="1" ht="12.75">
      <c r="C51" s="227"/>
      <c r="D51" s="227"/>
      <c r="E51" s="227"/>
      <c r="F51" s="227"/>
      <c r="G51" s="227"/>
      <c r="H51" s="227"/>
      <c r="I51" s="227"/>
      <c r="J51" s="227"/>
      <c r="K51" s="227"/>
      <c r="L51" s="227"/>
      <c r="M51" s="227"/>
      <c r="N51" s="227"/>
      <c r="O51" s="227"/>
      <c r="P51" s="227"/>
      <c r="Q51" s="227"/>
      <c r="R51" s="227"/>
      <c r="S51" s="227"/>
      <c r="T51" s="227"/>
      <c r="U51" s="222"/>
    </row>
    <row r="52" spans="3:21" s="168" customFormat="1" ht="12.75">
      <c r="C52" s="227"/>
      <c r="D52" s="227"/>
      <c r="E52" s="227"/>
      <c r="F52" s="227"/>
      <c r="G52" s="227"/>
      <c r="H52" s="227"/>
      <c r="I52" s="227"/>
      <c r="J52" s="227"/>
      <c r="K52" s="227"/>
      <c r="L52" s="227"/>
      <c r="M52" s="227"/>
      <c r="N52" s="227"/>
      <c r="O52" s="227"/>
      <c r="P52" s="227"/>
      <c r="Q52" s="227"/>
      <c r="R52" s="227"/>
      <c r="S52" s="227"/>
      <c r="T52" s="227"/>
      <c r="U52" s="222"/>
    </row>
    <row r="53" spans="3:21" s="168" customFormat="1" ht="12.75">
      <c r="C53" s="227"/>
      <c r="D53" s="227"/>
      <c r="E53" s="227"/>
      <c r="F53" s="227"/>
      <c r="G53" s="227"/>
      <c r="H53" s="227"/>
      <c r="I53" s="227"/>
      <c r="J53" s="227"/>
      <c r="K53" s="227"/>
      <c r="L53" s="227"/>
      <c r="M53" s="227"/>
      <c r="N53" s="227"/>
      <c r="O53" s="227"/>
      <c r="P53" s="227"/>
      <c r="Q53" s="227"/>
      <c r="R53" s="227"/>
      <c r="S53" s="227"/>
      <c r="T53" s="227"/>
      <c r="U53" s="222"/>
    </row>
    <row r="54" spans="3:21" s="168" customFormat="1" ht="12.75">
      <c r="C54" s="227"/>
      <c r="D54" s="227"/>
      <c r="E54" s="227"/>
      <c r="F54" s="227"/>
      <c r="G54" s="227"/>
      <c r="H54" s="227"/>
      <c r="I54" s="227"/>
      <c r="J54" s="227"/>
      <c r="K54" s="227"/>
      <c r="L54" s="227"/>
      <c r="M54" s="227"/>
      <c r="N54" s="227"/>
      <c r="O54" s="227"/>
      <c r="P54" s="227"/>
      <c r="Q54" s="227"/>
      <c r="R54" s="227"/>
      <c r="S54" s="227"/>
      <c r="T54" s="227"/>
      <c r="U54" s="222"/>
    </row>
    <row r="55" spans="3:21" s="168" customFormat="1" ht="12.75">
      <c r="C55" s="227"/>
      <c r="D55" s="227"/>
      <c r="E55" s="227"/>
      <c r="F55" s="227"/>
      <c r="G55" s="227"/>
      <c r="H55" s="227"/>
      <c r="I55" s="227"/>
      <c r="J55" s="227"/>
      <c r="K55" s="227"/>
      <c r="L55" s="227"/>
      <c r="M55" s="227"/>
      <c r="N55" s="227"/>
      <c r="O55" s="227"/>
      <c r="P55" s="227"/>
      <c r="Q55" s="227"/>
      <c r="R55" s="227"/>
      <c r="S55" s="227"/>
      <c r="T55" s="227"/>
      <c r="U55" s="222"/>
    </row>
    <row r="56" spans="3:21" s="168" customFormat="1" ht="12.75">
      <c r="C56" s="227"/>
      <c r="D56" s="227"/>
      <c r="E56" s="227"/>
      <c r="F56" s="227"/>
      <c r="G56" s="227"/>
      <c r="H56" s="227"/>
      <c r="I56" s="227"/>
      <c r="J56" s="227"/>
      <c r="K56" s="227"/>
      <c r="L56" s="227"/>
      <c r="M56" s="227"/>
      <c r="N56" s="227"/>
      <c r="O56" s="227"/>
      <c r="P56" s="227"/>
      <c r="Q56" s="227"/>
      <c r="R56" s="227"/>
      <c r="S56" s="227"/>
      <c r="T56" s="227"/>
      <c r="U56" s="222"/>
    </row>
    <row r="57" spans="3:21" s="168" customFormat="1" ht="12.75">
      <c r="C57" s="227"/>
      <c r="D57" s="227"/>
      <c r="E57" s="227"/>
      <c r="F57" s="227"/>
      <c r="G57" s="227"/>
      <c r="H57" s="227"/>
      <c r="I57" s="227"/>
      <c r="J57" s="227"/>
      <c r="K57" s="227"/>
      <c r="L57" s="227"/>
      <c r="M57" s="227"/>
      <c r="N57" s="227"/>
      <c r="O57" s="227"/>
      <c r="P57" s="227"/>
      <c r="Q57" s="227"/>
      <c r="R57" s="227"/>
      <c r="S57" s="227"/>
      <c r="T57" s="227"/>
      <c r="U57" s="222"/>
    </row>
    <row r="58" spans="3:21" s="168" customFormat="1" ht="12.75">
      <c r="C58" s="227"/>
      <c r="D58" s="227"/>
      <c r="E58" s="227"/>
      <c r="F58" s="227"/>
      <c r="G58" s="227"/>
      <c r="H58" s="227"/>
      <c r="I58" s="227"/>
      <c r="J58" s="227"/>
      <c r="K58" s="227"/>
      <c r="L58" s="227"/>
      <c r="M58" s="227"/>
      <c r="N58" s="227"/>
      <c r="O58" s="227"/>
      <c r="P58" s="227"/>
      <c r="Q58" s="227"/>
      <c r="R58" s="227"/>
      <c r="S58" s="227"/>
      <c r="T58" s="227"/>
      <c r="U58" s="222"/>
    </row>
    <row r="59" spans="3:21" s="168" customFormat="1" ht="12.75">
      <c r="C59" s="227"/>
      <c r="D59" s="227"/>
      <c r="E59" s="227"/>
      <c r="F59" s="227"/>
      <c r="G59" s="227"/>
      <c r="H59" s="227"/>
      <c r="I59" s="227"/>
      <c r="J59" s="227"/>
      <c r="K59" s="227"/>
      <c r="L59" s="227"/>
      <c r="M59" s="227"/>
      <c r="N59" s="227"/>
      <c r="O59" s="227"/>
      <c r="P59" s="227"/>
      <c r="Q59" s="227"/>
      <c r="R59" s="227"/>
      <c r="S59" s="227"/>
      <c r="T59" s="227"/>
      <c r="U59" s="222"/>
    </row>
    <row r="60" spans="3:21" s="168" customFormat="1" ht="12.75">
      <c r="C60" s="227"/>
      <c r="D60" s="227"/>
      <c r="E60" s="227"/>
      <c r="F60" s="227"/>
      <c r="G60" s="227"/>
      <c r="H60" s="227"/>
      <c r="I60" s="227"/>
      <c r="J60" s="227"/>
      <c r="K60" s="227"/>
      <c r="L60" s="227"/>
      <c r="M60" s="227"/>
      <c r="N60" s="227"/>
      <c r="O60" s="227"/>
      <c r="P60" s="227"/>
      <c r="Q60" s="227"/>
      <c r="R60" s="227"/>
      <c r="S60" s="227"/>
      <c r="T60" s="227"/>
      <c r="U60" s="222"/>
    </row>
    <row r="61" spans="3:21" s="168" customFormat="1" ht="12.75">
      <c r="C61" s="227"/>
      <c r="D61" s="227"/>
      <c r="E61" s="227"/>
      <c r="F61" s="227"/>
      <c r="G61" s="227"/>
      <c r="H61" s="227"/>
      <c r="I61" s="227"/>
      <c r="J61" s="227"/>
      <c r="K61" s="227"/>
      <c r="L61" s="227"/>
      <c r="M61" s="227"/>
      <c r="N61" s="227"/>
      <c r="O61" s="227"/>
      <c r="P61" s="227"/>
      <c r="Q61" s="227"/>
      <c r="R61" s="227"/>
      <c r="S61" s="227"/>
      <c r="T61" s="227"/>
      <c r="U61" s="222"/>
    </row>
    <row r="62" spans="3:21" s="168" customFormat="1" ht="12.75">
      <c r="C62" s="227"/>
      <c r="D62" s="227"/>
      <c r="E62" s="227"/>
      <c r="F62" s="227"/>
      <c r="G62" s="227"/>
      <c r="H62" s="227"/>
      <c r="I62" s="227"/>
      <c r="J62" s="227"/>
      <c r="K62" s="227"/>
      <c r="L62" s="227"/>
      <c r="M62" s="227"/>
      <c r="N62" s="227"/>
      <c r="O62" s="227"/>
      <c r="P62" s="227"/>
      <c r="Q62" s="227"/>
      <c r="R62" s="227"/>
      <c r="S62" s="227"/>
      <c r="T62" s="227"/>
      <c r="U62" s="222"/>
    </row>
    <row r="63" spans="3:21" s="168" customFormat="1" ht="12.75">
      <c r="C63" s="227"/>
      <c r="D63" s="227"/>
      <c r="E63" s="227"/>
      <c r="F63" s="227"/>
      <c r="G63" s="227"/>
      <c r="H63" s="227"/>
      <c r="I63" s="227"/>
      <c r="J63" s="227"/>
      <c r="K63" s="227"/>
      <c r="L63" s="227"/>
      <c r="M63" s="227"/>
      <c r="N63" s="227"/>
      <c r="O63" s="227"/>
      <c r="P63" s="227"/>
      <c r="Q63" s="227"/>
      <c r="R63" s="227"/>
      <c r="S63" s="227"/>
      <c r="T63" s="227"/>
      <c r="U63" s="222"/>
    </row>
  </sheetData>
  <sheetProtection/>
  <mergeCells count="36">
    <mergeCell ref="B41:E41"/>
    <mergeCell ref="A10:B10"/>
    <mergeCell ref="N41:U41"/>
    <mergeCell ref="B42:E42"/>
    <mergeCell ref="N42:U42"/>
    <mergeCell ref="B46:E46"/>
    <mergeCell ref="R6:R9"/>
    <mergeCell ref="I5:S5"/>
    <mergeCell ref="B47:E47"/>
    <mergeCell ref="O47:T47"/>
    <mergeCell ref="S6:S9"/>
    <mergeCell ref="J7:J9"/>
    <mergeCell ref="O7:O9"/>
    <mergeCell ref="P7:P9"/>
    <mergeCell ref="K7:M8"/>
    <mergeCell ref="N7:N9"/>
    <mergeCell ref="A1:D1"/>
    <mergeCell ref="E1:O1"/>
    <mergeCell ref="P1:U1"/>
    <mergeCell ref="H2:K2"/>
    <mergeCell ref="P4:U4"/>
    <mergeCell ref="A5:A9"/>
    <mergeCell ref="B5:B9"/>
    <mergeCell ref="C5:C9"/>
    <mergeCell ref="D5:E5"/>
    <mergeCell ref="Q6:Q9"/>
    <mergeCell ref="A11:B11"/>
    <mergeCell ref="T5:T9"/>
    <mergeCell ref="U5:U9"/>
    <mergeCell ref="D6:D9"/>
    <mergeCell ref="E6:E9"/>
    <mergeCell ref="I6:I9"/>
    <mergeCell ref="J6:P6"/>
    <mergeCell ref="F5:F9"/>
    <mergeCell ref="G5:G9"/>
    <mergeCell ref="H5:H9"/>
  </mergeCells>
  <printOptions/>
  <pageMargins left="0.16" right="0.17" top="0.25" bottom="0.18" header="0.16" footer="0.17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</sheetPr>
  <dimension ref="A1:D37"/>
  <sheetViews>
    <sheetView zoomScalePageLayoutView="0" workbookViewId="0" topLeftCell="A25">
      <selection activeCell="C42" sqref="C42"/>
    </sheetView>
  </sheetViews>
  <sheetFormatPr defaultColWidth="9.140625" defaultRowHeight="12.75"/>
  <cols>
    <col min="1" max="1" width="8.28125" style="30" customWidth="1"/>
    <col min="2" max="2" width="49.00390625" style="30" customWidth="1"/>
    <col min="3" max="3" width="21.421875" style="30" customWidth="1"/>
    <col min="4" max="4" width="19.8515625" style="30" customWidth="1"/>
    <col min="5" max="16384" width="9.140625" style="30" customWidth="1"/>
  </cols>
  <sheetData>
    <row r="1" spans="1:4" s="18" customFormat="1" ht="50.25" customHeight="1">
      <c r="A1" s="453" t="s">
        <v>139</v>
      </c>
      <c r="B1" s="454"/>
      <c r="C1" s="454"/>
      <c r="D1" s="454"/>
    </row>
    <row r="2" spans="1:4" s="20" customFormat="1" ht="39.75" customHeight="1">
      <c r="A2" s="455" t="s">
        <v>75</v>
      </c>
      <c r="B2" s="456"/>
      <c r="C2" s="59" t="s">
        <v>76</v>
      </c>
      <c r="D2" s="59" t="s">
        <v>77</v>
      </c>
    </row>
    <row r="3" spans="1:4" ht="21" customHeight="1">
      <c r="A3" s="21" t="s">
        <v>36</v>
      </c>
      <c r="B3" s="22" t="s">
        <v>78</v>
      </c>
      <c r="C3" s="29">
        <f>SUM(C4:C11)-C6-C10</f>
        <v>164657</v>
      </c>
      <c r="D3" s="27">
        <f>SUM(D4:D11)-D9</f>
        <v>6375330</v>
      </c>
    </row>
    <row r="4" spans="1:4" s="24" customFormat="1" ht="21" customHeight="1">
      <c r="A4" s="25" t="s">
        <v>79</v>
      </c>
      <c r="B4" s="26" t="s">
        <v>80</v>
      </c>
      <c r="C4" s="27">
        <v>60791</v>
      </c>
      <c r="D4" s="27"/>
    </row>
    <row r="5" spans="1:4" s="24" customFormat="1" ht="21" customHeight="1">
      <c r="A5" s="25" t="s">
        <v>81</v>
      </c>
      <c r="B5" s="26" t="s">
        <v>82</v>
      </c>
      <c r="C5" s="27">
        <v>14247</v>
      </c>
      <c r="D5" s="27"/>
    </row>
    <row r="6" spans="1:4" s="24" customFormat="1" ht="21" customHeight="1">
      <c r="A6" s="25" t="s">
        <v>83</v>
      </c>
      <c r="B6" s="26" t="s">
        <v>84</v>
      </c>
      <c r="C6" s="28">
        <v>14655</v>
      </c>
      <c r="D6" s="27">
        <v>5758219</v>
      </c>
    </row>
    <row r="7" spans="1:4" s="33" customFormat="1" ht="21" customHeight="1">
      <c r="A7" s="25" t="s">
        <v>85</v>
      </c>
      <c r="B7" s="26" t="s">
        <v>86</v>
      </c>
      <c r="C7" s="27">
        <v>0</v>
      </c>
      <c r="D7" s="27">
        <v>617111</v>
      </c>
    </row>
    <row r="8" spans="1:4" s="24" customFormat="1" ht="21" customHeight="1">
      <c r="A8" s="25" t="s">
        <v>87</v>
      </c>
      <c r="B8" s="26" t="s">
        <v>88</v>
      </c>
      <c r="C8" s="27">
        <v>0</v>
      </c>
      <c r="D8" s="27"/>
    </row>
    <row r="9" spans="1:4" s="24" customFormat="1" ht="21" customHeight="1">
      <c r="A9" s="25" t="s">
        <v>89</v>
      </c>
      <c r="B9" s="26" t="s">
        <v>90</v>
      </c>
      <c r="C9" s="27">
        <v>89619</v>
      </c>
      <c r="D9" s="28"/>
    </row>
    <row r="10" spans="1:4" s="24" customFormat="1" ht="21" customHeight="1">
      <c r="A10" s="25" t="s">
        <v>91</v>
      </c>
      <c r="B10" s="26" t="s">
        <v>92</v>
      </c>
      <c r="C10" s="28"/>
      <c r="D10" s="27"/>
    </row>
    <row r="11" spans="1:4" s="24" customFormat="1" ht="21" customHeight="1">
      <c r="A11" s="25" t="s">
        <v>93</v>
      </c>
      <c r="B11" s="26" t="s">
        <v>94</v>
      </c>
      <c r="C11" s="27"/>
      <c r="D11" s="27"/>
    </row>
    <row r="12" spans="1:4" s="33" customFormat="1" ht="21" customHeight="1">
      <c r="A12" s="21" t="s">
        <v>37</v>
      </c>
      <c r="B12" s="22" t="s">
        <v>32</v>
      </c>
      <c r="C12" s="29">
        <f>SUM(C13:C15)</f>
        <v>1088</v>
      </c>
      <c r="D12" s="29">
        <f>SUM(D13:D15)</f>
        <v>0</v>
      </c>
    </row>
    <row r="13" spans="1:4" s="33" customFormat="1" ht="21" customHeight="1">
      <c r="A13" s="25" t="s">
        <v>95</v>
      </c>
      <c r="B13" s="31" t="s">
        <v>96</v>
      </c>
      <c r="C13" s="32"/>
      <c r="D13" s="27"/>
    </row>
    <row r="14" spans="1:4" s="33" customFormat="1" ht="21" customHeight="1">
      <c r="A14" s="25" t="s">
        <v>97</v>
      </c>
      <c r="B14" s="31" t="s">
        <v>98</v>
      </c>
      <c r="C14" s="32"/>
      <c r="D14" s="27"/>
    </row>
    <row r="15" spans="1:4" s="34" customFormat="1" ht="21" customHeight="1">
      <c r="A15" s="25" t="s">
        <v>99</v>
      </c>
      <c r="B15" s="26" t="s">
        <v>100</v>
      </c>
      <c r="C15" s="27">
        <v>1088</v>
      </c>
      <c r="D15" s="27"/>
    </row>
    <row r="16" spans="1:4" s="35" customFormat="1" ht="21" customHeight="1">
      <c r="A16" s="21" t="s">
        <v>38</v>
      </c>
      <c r="B16" s="22" t="s">
        <v>101</v>
      </c>
      <c r="C16" s="29">
        <f>SUM(C17:C25)-C19-C24</f>
        <v>117500</v>
      </c>
      <c r="D16" s="27">
        <f>SUM(D17:D25)</f>
        <v>0</v>
      </c>
    </row>
    <row r="17" spans="1:4" s="35" customFormat="1" ht="21" customHeight="1">
      <c r="A17" s="25" t="s">
        <v>102</v>
      </c>
      <c r="B17" s="26" t="s">
        <v>103</v>
      </c>
      <c r="C17" s="27"/>
      <c r="D17" s="27"/>
    </row>
    <row r="18" spans="1:4" s="35" customFormat="1" ht="21" customHeight="1">
      <c r="A18" s="25" t="s">
        <v>104</v>
      </c>
      <c r="B18" s="26" t="s">
        <v>105</v>
      </c>
      <c r="C18" s="27"/>
      <c r="D18" s="27"/>
    </row>
    <row r="19" spans="1:4" s="36" customFormat="1" ht="21" customHeight="1">
      <c r="A19" s="25" t="s">
        <v>106</v>
      </c>
      <c r="B19" s="26" t="s">
        <v>107</v>
      </c>
      <c r="C19" s="28"/>
      <c r="D19" s="27"/>
    </row>
    <row r="20" spans="1:4" ht="21" customHeight="1">
      <c r="A20" s="25" t="s">
        <v>108</v>
      </c>
      <c r="B20" s="26" t="s">
        <v>109</v>
      </c>
      <c r="C20" s="27">
        <v>117500</v>
      </c>
      <c r="D20" s="60"/>
    </row>
    <row r="21" spans="1:4" ht="21" customHeight="1">
      <c r="A21" s="25" t="s">
        <v>110</v>
      </c>
      <c r="B21" s="26" t="s">
        <v>111</v>
      </c>
      <c r="C21" s="27"/>
      <c r="D21" s="27"/>
    </row>
    <row r="22" spans="1:4" ht="21" customHeight="1">
      <c r="A22" s="25" t="s">
        <v>112</v>
      </c>
      <c r="B22" s="26" t="s">
        <v>113</v>
      </c>
      <c r="C22" s="27"/>
      <c r="D22" s="27"/>
    </row>
    <row r="23" spans="1:4" s="24" customFormat="1" ht="21" customHeight="1">
      <c r="A23" s="25" t="s">
        <v>114</v>
      </c>
      <c r="B23" s="26" t="s">
        <v>115</v>
      </c>
      <c r="C23" s="27"/>
      <c r="D23" s="27"/>
    </row>
    <row r="24" spans="1:4" s="24" customFormat="1" ht="21" customHeight="1">
      <c r="A24" s="25" t="s">
        <v>116</v>
      </c>
      <c r="B24" s="26" t="s">
        <v>117</v>
      </c>
      <c r="C24" s="28"/>
      <c r="D24" s="27"/>
    </row>
    <row r="25" spans="1:4" s="24" customFormat="1" ht="21" customHeight="1">
      <c r="A25" s="25" t="s">
        <v>118</v>
      </c>
      <c r="B25" s="26" t="s">
        <v>119</v>
      </c>
      <c r="C25" s="27"/>
      <c r="D25" s="60"/>
    </row>
    <row r="26" spans="1:4" s="24" customFormat="1" ht="21" customHeight="1">
      <c r="A26" s="21" t="s">
        <v>39</v>
      </c>
      <c r="B26" s="22" t="s">
        <v>120</v>
      </c>
      <c r="C26" s="29">
        <f>SUM(C27:C28)</f>
        <v>44700</v>
      </c>
      <c r="D26" s="29">
        <f>SUM(D27:D28)</f>
        <v>0</v>
      </c>
    </row>
    <row r="27" spans="1:4" s="24" customFormat="1" ht="21" customHeight="1">
      <c r="A27" s="25" t="s">
        <v>121</v>
      </c>
      <c r="B27" s="26" t="s">
        <v>122</v>
      </c>
      <c r="C27" s="27">
        <v>44700</v>
      </c>
      <c r="D27" s="27"/>
    </row>
    <row r="28" spans="1:4" s="24" customFormat="1" ht="21" customHeight="1">
      <c r="A28" s="25" t="s">
        <v>123</v>
      </c>
      <c r="B28" s="26" t="s">
        <v>124</v>
      </c>
      <c r="C28" s="27"/>
      <c r="D28" s="27"/>
    </row>
    <row r="29" spans="1:4" s="24" customFormat="1" ht="21" customHeight="1">
      <c r="A29" s="37" t="s">
        <v>40</v>
      </c>
      <c r="B29" s="38" t="s">
        <v>125</v>
      </c>
      <c r="C29" s="29">
        <f>SUM(C30:C33)</f>
        <v>17339917</v>
      </c>
      <c r="D29" s="29">
        <f>SUM(D30:D33)</f>
        <v>39741691</v>
      </c>
    </row>
    <row r="30" spans="1:4" s="24" customFormat="1" ht="21" customHeight="1">
      <c r="A30" s="39" t="s">
        <v>126</v>
      </c>
      <c r="B30" s="40" t="s">
        <v>127</v>
      </c>
      <c r="C30" s="61">
        <v>17294437</v>
      </c>
      <c r="D30" s="27">
        <v>39164072</v>
      </c>
    </row>
    <row r="31" spans="1:4" s="24" customFormat="1" ht="21" customHeight="1">
      <c r="A31" s="39" t="s">
        <v>128</v>
      </c>
      <c r="B31" s="40" t="s">
        <v>129</v>
      </c>
      <c r="C31" s="61">
        <v>0</v>
      </c>
      <c r="D31" s="62">
        <v>270000</v>
      </c>
    </row>
    <row r="32" spans="1:4" s="24" customFormat="1" ht="21" customHeight="1">
      <c r="A32" s="39" t="s">
        <v>130</v>
      </c>
      <c r="B32" s="40" t="s">
        <v>131</v>
      </c>
      <c r="C32" s="61">
        <v>45480</v>
      </c>
      <c r="D32" s="62">
        <v>307619</v>
      </c>
    </row>
    <row r="33" spans="1:4" s="24" customFormat="1" ht="21" customHeight="1">
      <c r="A33" s="39" t="s">
        <v>132</v>
      </c>
      <c r="B33" s="40" t="s">
        <v>133</v>
      </c>
      <c r="C33" s="61"/>
      <c r="D33" s="62"/>
    </row>
    <row r="34" spans="1:4" s="24" customFormat="1" ht="21" customHeight="1">
      <c r="A34" s="37" t="s">
        <v>41</v>
      </c>
      <c r="B34" s="38" t="s">
        <v>134</v>
      </c>
      <c r="C34" s="63">
        <v>25278529</v>
      </c>
      <c r="D34" s="29">
        <v>9789733</v>
      </c>
    </row>
    <row r="36" spans="3:4" ht="14.25">
      <c r="C36" s="63"/>
      <c r="D36" s="29"/>
    </row>
    <row r="37" spans="3:4" ht="14.25">
      <c r="C37" s="63"/>
      <c r="D37" s="29"/>
    </row>
    <row r="38" s="78" customFormat="1" ht="12.75"/>
    <row r="39" s="78" customFormat="1" ht="12.75"/>
    <row r="40" s="78" customFormat="1" ht="12.75"/>
    <row r="41" s="78" customFormat="1" ht="12.75"/>
    <row r="42" s="78" customFormat="1" ht="12.75"/>
    <row r="43" s="78" customFormat="1" ht="12.75"/>
    <row r="44" s="78" customFormat="1" ht="12.75"/>
    <row r="45" s="78" customFormat="1" ht="12.75"/>
    <row r="46" s="78" customFormat="1" ht="12.75"/>
    <row r="47" s="78" customFormat="1" ht="12.75"/>
    <row r="48" s="78" customFormat="1" ht="12.75"/>
    <row r="49" s="78" customFormat="1" ht="12.75"/>
    <row r="50" s="78" customFormat="1" ht="12.75"/>
    <row r="51" s="78" customFormat="1" ht="12.75"/>
    <row r="52" s="78" customFormat="1" ht="12.75"/>
    <row r="53" s="78" customFormat="1" ht="12.75"/>
    <row r="54" s="78" customFormat="1" ht="12.75"/>
    <row r="55" s="78" customFormat="1" ht="12.75"/>
    <row r="56" s="78" customFormat="1" ht="12.75"/>
    <row r="57" s="78" customFormat="1" ht="12.75"/>
    <row r="58" s="78" customFormat="1" ht="12.75"/>
    <row r="59" s="78" customFormat="1" ht="12.75"/>
    <row r="60" s="78" customFormat="1" ht="12.75"/>
    <row r="61" s="78" customFormat="1" ht="12.75"/>
    <row r="62" s="78" customFormat="1" ht="12.75"/>
  </sheetData>
  <sheetProtection/>
  <mergeCells count="2">
    <mergeCell ref="A1:D1"/>
    <mergeCell ref="A2:B2"/>
  </mergeCells>
  <printOptions/>
  <pageMargins left="0.29" right="0.17" top="0.41" bottom="0.63" header="0.2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U26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3.421875" style="6" customWidth="1"/>
    <col min="2" max="2" width="9.57421875" style="6" customWidth="1"/>
    <col min="3" max="3" width="5.140625" style="6" customWidth="1"/>
    <col min="4" max="4" width="7.28125" style="135" customWidth="1"/>
    <col min="5" max="5" width="7.28125" style="6" customWidth="1"/>
    <col min="6" max="6" width="8.140625" style="6" customWidth="1"/>
    <col min="7" max="7" width="5.7109375" style="6" customWidth="1"/>
    <col min="8" max="8" width="6.421875" style="6" customWidth="1"/>
    <col min="9" max="9" width="7.7109375" style="135" customWidth="1"/>
    <col min="10" max="10" width="8.421875" style="135" customWidth="1"/>
    <col min="11" max="11" width="5.8515625" style="135" customWidth="1"/>
    <col min="12" max="15" width="7.28125" style="6" customWidth="1"/>
    <col min="16" max="16" width="5.8515625" style="6" customWidth="1"/>
    <col min="17" max="17" width="8.00390625" style="6" customWidth="1"/>
    <col min="18" max="19" width="7.28125" style="6" customWidth="1"/>
    <col min="20" max="20" width="7.28125" style="135" customWidth="1"/>
    <col min="21" max="21" width="7.8515625" style="6" customWidth="1"/>
    <col min="22" max="16384" width="9.140625" style="6" customWidth="1"/>
  </cols>
  <sheetData>
    <row r="1" spans="1:21" ht="42" customHeight="1">
      <c r="A1" s="469" t="s">
        <v>140</v>
      </c>
      <c r="B1" s="469"/>
      <c r="C1" s="469"/>
      <c r="D1" s="469"/>
      <c r="E1" s="419" t="s">
        <v>378</v>
      </c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70" t="str">
        <f>'Thông tin'!C2</f>
        <v>Đơn vị  báo cáo: CỤC THADS TỈNH SƠN LA
Đơn vị nhận báo cáo: TỔNG CỤC THADS</v>
      </c>
      <c r="Q1" s="470"/>
      <c r="R1" s="470"/>
      <c r="S1" s="470"/>
      <c r="T1" s="470"/>
      <c r="U1" s="470"/>
    </row>
    <row r="2" spans="1:21" s="168" customFormat="1" ht="17.25" customHeight="1">
      <c r="A2" s="149"/>
      <c r="B2" s="149"/>
      <c r="C2" s="149"/>
      <c r="D2" s="149"/>
      <c r="E2" s="145"/>
      <c r="F2" s="145"/>
      <c r="G2" s="145"/>
      <c r="H2" s="471" t="str">
        <f>'Thông tin'!C8</f>
        <v> 06 tháng / năm 2020</v>
      </c>
      <c r="I2" s="471"/>
      <c r="J2" s="471"/>
      <c r="K2" s="471"/>
      <c r="L2" s="471"/>
      <c r="M2" s="145"/>
      <c r="N2" s="145"/>
      <c r="O2" s="145"/>
      <c r="P2" s="150"/>
      <c r="Q2" s="150"/>
      <c r="R2" s="150"/>
      <c r="S2" s="150"/>
      <c r="T2" s="150"/>
      <c r="U2" s="150"/>
    </row>
    <row r="3" s="168" customFormat="1" ht="12.75"/>
    <row r="4" spans="1:21" ht="15.75">
      <c r="A4" s="57"/>
      <c r="B4" s="65"/>
      <c r="C4" s="65"/>
      <c r="D4" s="238"/>
      <c r="E4" s="58"/>
      <c r="F4" s="58"/>
      <c r="G4" s="58"/>
      <c r="H4" s="58"/>
      <c r="I4" s="463"/>
      <c r="J4" s="464"/>
      <c r="K4" s="234"/>
      <c r="L4" s="66"/>
      <c r="M4" s="66"/>
      <c r="N4" s="67"/>
      <c r="O4" s="56"/>
      <c r="P4" s="465" t="s">
        <v>12</v>
      </c>
      <c r="Q4" s="465"/>
      <c r="R4" s="465"/>
      <c r="S4" s="465"/>
      <c r="T4" s="465"/>
      <c r="U4" s="465"/>
    </row>
    <row r="5" spans="1:21" ht="12.75">
      <c r="A5" s="445" t="s">
        <v>13</v>
      </c>
      <c r="B5" s="445" t="s">
        <v>14</v>
      </c>
      <c r="C5" s="458" t="s">
        <v>141</v>
      </c>
      <c r="D5" s="457" t="s">
        <v>16</v>
      </c>
      <c r="E5" s="461" t="s">
        <v>17</v>
      </c>
      <c r="F5" s="462"/>
      <c r="G5" s="459" t="s">
        <v>18</v>
      </c>
      <c r="H5" s="460" t="s">
        <v>137</v>
      </c>
      <c r="I5" s="457" t="s">
        <v>20</v>
      </c>
      <c r="J5" s="461" t="s">
        <v>17</v>
      </c>
      <c r="K5" s="466"/>
      <c r="L5" s="466"/>
      <c r="M5" s="466"/>
      <c r="N5" s="466"/>
      <c r="O5" s="466"/>
      <c r="P5" s="466"/>
      <c r="Q5" s="466"/>
      <c r="R5" s="466"/>
      <c r="S5" s="466"/>
      <c r="T5" s="472" t="s">
        <v>21</v>
      </c>
      <c r="U5" s="467" t="s">
        <v>22</v>
      </c>
    </row>
    <row r="6" spans="1:21" ht="12.75">
      <c r="A6" s="446"/>
      <c r="B6" s="446"/>
      <c r="C6" s="458"/>
      <c r="D6" s="457"/>
      <c r="E6" s="459" t="s">
        <v>23</v>
      </c>
      <c r="F6" s="459" t="s">
        <v>24</v>
      </c>
      <c r="G6" s="459"/>
      <c r="H6" s="460"/>
      <c r="I6" s="457"/>
      <c r="J6" s="457" t="s">
        <v>25</v>
      </c>
      <c r="K6" s="459" t="s">
        <v>17</v>
      </c>
      <c r="L6" s="459"/>
      <c r="M6" s="459"/>
      <c r="N6" s="459"/>
      <c r="O6" s="459"/>
      <c r="P6" s="459"/>
      <c r="Q6" s="460" t="s">
        <v>26</v>
      </c>
      <c r="R6" s="459" t="s">
        <v>142</v>
      </c>
      <c r="S6" s="475" t="s">
        <v>28</v>
      </c>
      <c r="T6" s="473"/>
      <c r="U6" s="468"/>
    </row>
    <row r="7" spans="1:21" ht="12.75">
      <c r="A7" s="446"/>
      <c r="B7" s="446"/>
      <c r="C7" s="458"/>
      <c r="D7" s="457"/>
      <c r="E7" s="459"/>
      <c r="F7" s="459"/>
      <c r="G7" s="459"/>
      <c r="H7" s="460"/>
      <c r="I7" s="457"/>
      <c r="J7" s="457"/>
      <c r="K7" s="457" t="s">
        <v>29</v>
      </c>
      <c r="L7" s="459" t="s">
        <v>17</v>
      </c>
      <c r="M7" s="459"/>
      <c r="N7" s="459"/>
      <c r="O7" s="459" t="s">
        <v>30</v>
      </c>
      <c r="P7" s="459" t="s">
        <v>32</v>
      </c>
      <c r="Q7" s="460"/>
      <c r="R7" s="459"/>
      <c r="S7" s="475"/>
      <c r="T7" s="473"/>
      <c r="U7" s="468"/>
    </row>
    <row r="8" spans="1:21" ht="12.75">
      <c r="A8" s="446"/>
      <c r="B8" s="446"/>
      <c r="C8" s="458"/>
      <c r="D8" s="457"/>
      <c r="E8" s="459"/>
      <c r="F8" s="459"/>
      <c r="G8" s="459"/>
      <c r="H8" s="460"/>
      <c r="I8" s="457"/>
      <c r="J8" s="457"/>
      <c r="K8" s="457"/>
      <c r="L8" s="459"/>
      <c r="M8" s="459"/>
      <c r="N8" s="459"/>
      <c r="O8" s="459"/>
      <c r="P8" s="459"/>
      <c r="Q8" s="460"/>
      <c r="R8" s="459"/>
      <c r="S8" s="475"/>
      <c r="T8" s="473"/>
      <c r="U8" s="468"/>
    </row>
    <row r="9" spans="1:21" ht="93.75" customHeight="1">
      <c r="A9" s="447"/>
      <c r="B9" s="447"/>
      <c r="C9" s="458"/>
      <c r="D9" s="457"/>
      <c r="E9" s="459"/>
      <c r="F9" s="459"/>
      <c r="G9" s="459"/>
      <c r="H9" s="460"/>
      <c r="I9" s="457"/>
      <c r="J9" s="457"/>
      <c r="K9" s="457"/>
      <c r="L9" s="51" t="s">
        <v>33</v>
      </c>
      <c r="M9" s="51" t="s">
        <v>34</v>
      </c>
      <c r="N9" s="51" t="s">
        <v>138</v>
      </c>
      <c r="O9" s="459"/>
      <c r="P9" s="459"/>
      <c r="Q9" s="460"/>
      <c r="R9" s="459"/>
      <c r="S9" s="475"/>
      <c r="T9" s="474"/>
      <c r="U9" s="468"/>
    </row>
    <row r="10" spans="1:21" ht="12.75">
      <c r="A10" s="451" t="s">
        <v>35</v>
      </c>
      <c r="B10" s="452"/>
      <c r="C10" s="52" t="s">
        <v>36</v>
      </c>
      <c r="D10" s="235" t="s">
        <v>37</v>
      </c>
      <c r="E10" s="52" t="s">
        <v>38</v>
      </c>
      <c r="F10" s="52" t="s">
        <v>39</v>
      </c>
      <c r="G10" s="52" t="s">
        <v>40</v>
      </c>
      <c r="H10" s="52" t="s">
        <v>41</v>
      </c>
      <c r="I10" s="235" t="s">
        <v>42</v>
      </c>
      <c r="J10" s="235" t="s">
        <v>43</v>
      </c>
      <c r="K10" s="235" t="s">
        <v>44</v>
      </c>
      <c r="L10" s="52" t="s">
        <v>45</v>
      </c>
      <c r="M10" s="52" t="s">
        <v>46</v>
      </c>
      <c r="N10" s="52" t="s">
        <v>47</v>
      </c>
      <c r="O10" s="52" t="s">
        <v>48</v>
      </c>
      <c r="P10" s="52" t="s">
        <v>49</v>
      </c>
      <c r="Q10" s="52" t="s">
        <v>50</v>
      </c>
      <c r="R10" s="52" t="s">
        <v>51</v>
      </c>
      <c r="S10" s="52" t="s">
        <v>52</v>
      </c>
      <c r="T10" s="235" t="s">
        <v>53</v>
      </c>
      <c r="U10" s="52" t="s">
        <v>54</v>
      </c>
    </row>
    <row r="11" spans="1:21" ht="24">
      <c r="A11" s="52" t="s">
        <v>56</v>
      </c>
      <c r="B11" s="68" t="s">
        <v>143</v>
      </c>
      <c r="C11" s="258"/>
      <c r="D11" s="259">
        <f>E11+F11</f>
        <v>2662</v>
      </c>
      <c r="E11" s="258">
        <v>699</v>
      </c>
      <c r="F11" s="258">
        <v>1963</v>
      </c>
      <c r="G11" s="258">
        <v>8</v>
      </c>
      <c r="H11" s="258"/>
      <c r="I11" s="259">
        <f>J11+Q11+R11+S11</f>
        <v>2654</v>
      </c>
      <c r="J11" s="259">
        <f>K11+O11+P11</f>
        <v>2379</v>
      </c>
      <c r="K11" s="237">
        <f>L11+M11</f>
        <v>1843</v>
      </c>
      <c r="L11" s="258">
        <v>1836</v>
      </c>
      <c r="M11" s="258">
        <v>7</v>
      </c>
      <c r="N11" s="258">
        <v>0</v>
      </c>
      <c r="O11" s="258">
        <v>534</v>
      </c>
      <c r="P11" s="258">
        <v>2</v>
      </c>
      <c r="Q11" s="258">
        <v>272</v>
      </c>
      <c r="R11" s="258">
        <v>2</v>
      </c>
      <c r="S11" s="258">
        <v>1</v>
      </c>
      <c r="T11" s="236">
        <f>O11+P11+Q11+R11+S11</f>
        <v>811</v>
      </c>
      <c r="U11" s="393">
        <f>(K11/J11)*100</f>
        <v>77.46952501050862</v>
      </c>
    </row>
    <row r="12" spans="1:21" s="265" customFormat="1" ht="8.25">
      <c r="A12" s="263" t="s">
        <v>71</v>
      </c>
      <c r="B12" s="264" t="s">
        <v>144</v>
      </c>
      <c r="C12" s="209">
        <f>SUM(C13:C18)</f>
        <v>2304</v>
      </c>
      <c r="D12" s="208">
        <f aca="true" t="shared" si="0" ref="D12:T12">SUM(D13:D18)</f>
        <v>153433746</v>
      </c>
      <c r="E12" s="209">
        <f t="shared" si="0"/>
        <v>141766792</v>
      </c>
      <c r="F12" s="209">
        <f t="shared" si="0"/>
        <v>11666954</v>
      </c>
      <c r="G12" s="209">
        <f t="shared" si="0"/>
        <v>2421392</v>
      </c>
      <c r="H12" s="209">
        <f t="shared" si="0"/>
        <v>0</v>
      </c>
      <c r="I12" s="208">
        <f t="shared" si="0"/>
        <v>151012354</v>
      </c>
      <c r="J12" s="208">
        <f t="shared" si="0"/>
        <v>133543917</v>
      </c>
      <c r="K12" s="208">
        <f>SUM(K13:K18)</f>
        <v>6936778</v>
      </c>
      <c r="L12" s="209">
        <f t="shared" si="0"/>
        <v>6685696</v>
      </c>
      <c r="M12" s="209">
        <f t="shared" si="0"/>
        <v>109166</v>
      </c>
      <c r="N12" s="209">
        <f t="shared" si="0"/>
        <v>141916</v>
      </c>
      <c r="O12" s="209">
        <f t="shared" si="0"/>
        <v>126606051</v>
      </c>
      <c r="P12" s="209">
        <f t="shared" si="0"/>
        <v>1088</v>
      </c>
      <c r="Q12" s="209">
        <f t="shared" si="0"/>
        <v>17350637</v>
      </c>
      <c r="R12" s="209">
        <f t="shared" si="0"/>
        <v>117500</v>
      </c>
      <c r="S12" s="209">
        <f t="shared" si="0"/>
        <v>300</v>
      </c>
      <c r="T12" s="252">
        <f t="shared" si="0"/>
        <v>144075576</v>
      </c>
      <c r="U12" s="394">
        <f aca="true" t="shared" si="1" ref="U12:U19">(K12/J12)*100</f>
        <v>5.194379613711645</v>
      </c>
    </row>
    <row r="13" spans="1:21" s="265" customFormat="1" ht="8.25">
      <c r="A13" s="266" t="s">
        <v>36</v>
      </c>
      <c r="B13" s="267" t="s">
        <v>145</v>
      </c>
      <c r="C13" s="209">
        <v>1718</v>
      </c>
      <c r="D13" s="208">
        <f aca="true" t="shared" si="2" ref="D13:D18">E13+F13</f>
        <v>8787404</v>
      </c>
      <c r="E13" s="209">
        <v>5141100</v>
      </c>
      <c r="F13" s="209">
        <v>3646304</v>
      </c>
      <c r="G13" s="209">
        <v>1004574</v>
      </c>
      <c r="H13" s="209"/>
      <c r="I13" s="208">
        <f aca="true" t="shared" si="3" ref="I13:I19">J13+Q13+R13+S13</f>
        <v>7782830</v>
      </c>
      <c r="J13" s="208">
        <f aca="true" t="shared" si="4" ref="J13:J19">K13+O13+P13</f>
        <v>6244500</v>
      </c>
      <c r="K13" s="208">
        <f aca="true" t="shared" si="5" ref="K13:K19">L13+M13+N13</f>
        <v>1232694</v>
      </c>
      <c r="L13" s="209">
        <v>1189229</v>
      </c>
      <c r="M13" s="209">
        <v>6655</v>
      </c>
      <c r="N13" s="209">
        <v>36810</v>
      </c>
      <c r="O13" s="209">
        <v>5011706</v>
      </c>
      <c r="P13" s="209">
        <v>100</v>
      </c>
      <c r="Q13" s="209">
        <v>1420530</v>
      </c>
      <c r="R13" s="209">
        <v>117500</v>
      </c>
      <c r="S13" s="209">
        <v>300</v>
      </c>
      <c r="T13" s="252">
        <f aca="true" t="shared" si="6" ref="T13:T18">O13+P13+Q13+R13+S13</f>
        <v>6550136</v>
      </c>
      <c r="U13" s="394">
        <f t="shared" si="1"/>
        <v>19.74047561854432</v>
      </c>
    </row>
    <row r="14" spans="1:21" s="265" customFormat="1" ht="8.25">
      <c r="A14" s="266" t="s">
        <v>37</v>
      </c>
      <c r="B14" s="267" t="s">
        <v>146</v>
      </c>
      <c r="C14" s="209">
        <v>44</v>
      </c>
      <c r="D14" s="208">
        <f t="shared" si="2"/>
        <v>16400</v>
      </c>
      <c r="E14" s="209">
        <v>0</v>
      </c>
      <c r="F14" s="209">
        <v>16400</v>
      </c>
      <c r="G14" s="209">
        <v>0</v>
      </c>
      <c r="H14" s="209"/>
      <c r="I14" s="208">
        <f t="shared" si="3"/>
        <v>16400</v>
      </c>
      <c r="J14" s="208">
        <f t="shared" si="4"/>
        <v>16400</v>
      </c>
      <c r="K14" s="208">
        <f t="shared" si="5"/>
        <v>16100</v>
      </c>
      <c r="L14" s="209">
        <v>16100</v>
      </c>
      <c r="M14" s="209">
        <v>0</v>
      </c>
      <c r="N14" s="209"/>
      <c r="O14" s="209">
        <v>300</v>
      </c>
      <c r="P14" s="209"/>
      <c r="Q14" s="209">
        <v>0</v>
      </c>
      <c r="R14" s="209"/>
      <c r="S14" s="209"/>
      <c r="T14" s="252">
        <f t="shared" si="6"/>
        <v>300</v>
      </c>
      <c r="U14" s="394">
        <f t="shared" si="1"/>
        <v>98.17073170731707</v>
      </c>
    </row>
    <row r="15" spans="1:21" s="265" customFormat="1" ht="8.25">
      <c r="A15" s="266" t="s">
        <v>38</v>
      </c>
      <c r="B15" s="267" t="s">
        <v>147</v>
      </c>
      <c r="C15" s="209">
        <v>284</v>
      </c>
      <c r="D15" s="208">
        <f t="shared" si="2"/>
        <v>4994100</v>
      </c>
      <c r="E15" s="209">
        <v>4219786</v>
      </c>
      <c r="F15" s="209">
        <v>774314</v>
      </c>
      <c r="G15" s="209">
        <v>170825</v>
      </c>
      <c r="H15" s="209"/>
      <c r="I15" s="208">
        <f t="shared" si="3"/>
        <v>4823275</v>
      </c>
      <c r="J15" s="208">
        <f t="shared" si="4"/>
        <v>2453956</v>
      </c>
      <c r="K15" s="208">
        <f t="shared" si="5"/>
        <v>683547</v>
      </c>
      <c r="L15" s="209">
        <v>561271</v>
      </c>
      <c r="M15" s="209">
        <v>81241</v>
      </c>
      <c r="N15" s="209">
        <v>41035</v>
      </c>
      <c r="O15" s="209">
        <v>1770409</v>
      </c>
      <c r="P15" s="209"/>
      <c r="Q15" s="209">
        <v>2369319</v>
      </c>
      <c r="R15" s="209"/>
      <c r="S15" s="209"/>
      <c r="T15" s="252">
        <f t="shared" si="6"/>
        <v>4139728</v>
      </c>
      <c r="U15" s="394">
        <f t="shared" si="1"/>
        <v>27.85490041386235</v>
      </c>
    </row>
    <row r="16" spans="1:21" s="265" customFormat="1" ht="8.25">
      <c r="A16" s="266" t="s">
        <v>39</v>
      </c>
      <c r="B16" s="267" t="s">
        <v>148</v>
      </c>
      <c r="C16" s="209">
        <v>77</v>
      </c>
      <c r="D16" s="208">
        <f t="shared" si="2"/>
        <v>692560</v>
      </c>
      <c r="E16" s="209">
        <v>31000</v>
      </c>
      <c r="F16" s="209">
        <v>661560</v>
      </c>
      <c r="G16" s="209">
        <v>0</v>
      </c>
      <c r="H16" s="209"/>
      <c r="I16" s="208">
        <f t="shared" si="3"/>
        <v>692560</v>
      </c>
      <c r="J16" s="208">
        <f t="shared" si="4"/>
        <v>692560</v>
      </c>
      <c r="K16" s="208">
        <f t="shared" si="5"/>
        <v>656370</v>
      </c>
      <c r="L16" s="209">
        <v>656370</v>
      </c>
      <c r="M16" s="209">
        <v>0</v>
      </c>
      <c r="N16" s="209"/>
      <c r="O16" s="209">
        <v>36190</v>
      </c>
      <c r="P16" s="209"/>
      <c r="Q16" s="209">
        <v>0</v>
      </c>
      <c r="R16" s="209"/>
      <c r="S16" s="209"/>
      <c r="T16" s="252">
        <f t="shared" si="6"/>
        <v>36190</v>
      </c>
      <c r="U16" s="394">
        <f t="shared" si="1"/>
        <v>94.77445997458705</v>
      </c>
    </row>
    <row r="17" spans="1:21" s="265" customFormat="1" ht="8.25">
      <c r="A17" s="266" t="s">
        <v>40</v>
      </c>
      <c r="B17" s="267" t="s">
        <v>149</v>
      </c>
      <c r="C17" s="209">
        <v>88</v>
      </c>
      <c r="D17" s="208">
        <f t="shared" si="2"/>
        <v>27254830</v>
      </c>
      <c r="E17" s="209">
        <v>27141421</v>
      </c>
      <c r="F17" s="209">
        <v>113409</v>
      </c>
      <c r="G17" s="209">
        <v>980</v>
      </c>
      <c r="H17" s="209"/>
      <c r="I17" s="208">
        <f t="shared" si="3"/>
        <v>27253850</v>
      </c>
      <c r="J17" s="208">
        <f t="shared" si="4"/>
        <v>15131564</v>
      </c>
      <c r="K17" s="208">
        <f t="shared" si="5"/>
        <v>312999</v>
      </c>
      <c r="L17" s="209">
        <v>227658</v>
      </c>
      <c r="M17" s="209">
        <v>21270</v>
      </c>
      <c r="N17" s="209">
        <v>64071</v>
      </c>
      <c r="O17" s="209">
        <v>14817577</v>
      </c>
      <c r="P17" s="209">
        <v>988</v>
      </c>
      <c r="Q17" s="209">
        <v>12122286</v>
      </c>
      <c r="R17" s="209"/>
      <c r="S17" s="209"/>
      <c r="T17" s="252">
        <f t="shared" si="6"/>
        <v>26940851</v>
      </c>
      <c r="U17" s="394">
        <f t="shared" si="1"/>
        <v>2.068517173770008</v>
      </c>
    </row>
    <row r="18" spans="1:21" s="265" customFormat="1" ht="8.25">
      <c r="A18" s="266" t="s">
        <v>41</v>
      </c>
      <c r="B18" s="267" t="s">
        <v>150</v>
      </c>
      <c r="C18" s="209">
        <v>93</v>
      </c>
      <c r="D18" s="208">
        <f t="shared" si="2"/>
        <v>111688452</v>
      </c>
      <c r="E18" s="209">
        <v>105233485</v>
      </c>
      <c r="F18" s="209">
        <v>6454967</v>
      </c>
      <c r="G18" s="209">
        <v>1245013</v>
      </c>
      <c r="H18" s="209"/>
      <c r="I18" s="208">
        <f t="shared" si="3"/>
        <v>110443439</v>
      </c>
      <c r="J18" s="208">
        <f t="shared" si="4"/>
        <v>109004937</v>
      </c>
      <c r="K18" s="208">
        <f t="shared" si="5"/>
        <v>4035068</v>
      </c>
      <c r="L18" s="209">
        <v>4035068</v>
      </c>
      <c r="M18" s="209"/>
      <c r="N18" s="209"/>
      <c r="O18" s="209">
        <v>104969869</v>
      </c>
      <c r="P18" s="209"/>
      <c r="Q18" s="209">
        <v>1438502</v>
      </c>
      <c r="R18" s="209"/>
      <c r="S18" s="209"/>
      <c r="T18" s="252">
        <f t="shared" si="6"/>
        <v>106408371</v>
      </c>
      <c r="U18" s="394">
        <f>(K18/J18)*100</f>
        <v>3.7017295831288815</v>
      </c>
    </row>
    <row r="19" spans="9:21" ht="12.75">
      <c r="I19" s="135">
        <f t="shared" si="3"/>
        <v>0</v>
      </c>
      <c r="J19" s="135">
        <f t="shared" si="4"/>
        <v>0</v>
      </c>
      <c r="K19" s="135">
        <f t="shared" si="5"/>
        <v>0</v>
      </c>
      <c r="U19" s="6" t="e">
        <f t="shared" si="1"/>
        <v>#DIV/0!</v>
      </c>
    </row>
    <row r="20" spans="2:21" s="396" customFormat="1" ht="16.5" customHeight="1">
      <c r="B20" s="409"/>
      <c r="C20" s="409"/>
      <c r="D20" s="409"/>
      <c r="E20" s="409"/>
      <c r="F20" s="397"/>
      <c r="G20" s="397"/>
      <c r="H20" s="397"/>
      <c r="I20" s="397"/>
      <c r="J20" s="397"/>
      <c r="K20" s="397"/>
      <c r="N20" s="411" t="s">
        <v>394</v>
      </c>
      <c r="O20" s="411"/>
      <c r="P20" s="411"/>
      <c r="Q20" s="411"/>
      <c r="R20" s="411"/>
      <c r="S20" s="411"/>
      <c r="T20" s="411"/>
      <c r="U20" s="411"/>
    </row>
    <row r="21" spans="2:21" s="397" customFormat="1" ht="13.5" customHeight="1">
      <c r="B21" s="409" t="s">
        <v>73</v>
      </c>
      <c r="C21" s="409"/>
      <c r="D21" s="409"/>
      <c r="E21" s="409"/>
      <c r="N21" s="410"/>
      <c r="O21" s="410"/>
      <c r="P21" s="410"/>
      <c r="Q21" s="410"/>
      <c r="R21" s="410"/>
      <c r="S21" s="410"/>
      <c r="T21" s="410"/>
      <c r="U21" s="410"/>
    </row>
    <row r="22" s="397" customFormat="1" ht="16.5" customHeight="1"/>
    <row r="23" s="397" customFormat="1" ht="16.5" customHeight="1"/>
    <row r="24" s="397" customFormat="1" ht="12.75"/>
    <row r="25" spans="2:5" s="397" customFormat="1" ht="12.75">
      <c r="B25" s="410" t="s">
        <v>375</v>
      </c>
      <c r="C25" s="410"/>
      <c r="D25" s="410"/>
      <c r="E25" s="410"/>
    </row>
    <row r="26" spans="2:20" s="397" customFormat="1" ht="12.75">
      <c r="B26" s="410" t="s">
        <v>414</v>
      </c>
      <c r="C26" s="410"/>
      <c r="D26" s="410"/>
      <c r="E26" s="410"/>
      <c r="O26" s="410"/>
      <c r="P26" s="410"/>
      <c r="Q26" s="410"/>
      <c r="R26" s="410"/>
      <c r="S26" s="410"/>
      <c r="T26" s="410"/>
    </row>
    <row r="27" s="168" customFormat="1" ht="12.75"/>
    <row r="28" s="168" customFormat="1" ht="12.75"/>
    <row r="29" s="168" customFormat="1" ht="12.75"/>
    <row r="30" s="168" customFormat="1" ht="12.75"/>
    <row r="31" s="168" customFormat="1" ht="12.75"/>
    <row r="32" s="168" customFormat="1" ht="12.75"/>
    <row r="33" s="168" customFormat="1" ht="12.75"/>
    <row r="34" s="168" customFormat="1" ht="12.75"/>
    <row r="35" s="168" customFormat="1" ht="12.75"/>
    <row r="36" s="168" customFormat="1" ht="12.75"/>
    <row r="37" s="168" customFormat="1" ht="12.75"/>
    <row r="38" s="168" customFormat="1" ht="12.75"/>
    <row r="39" s="168" customFormat="1" ht="12.75"/>
    <row r="40" s="168" customFormat="1" ht="12.75"/>
    <row r="41" s="168" customFormat="1" ht="12.75"/>
    <row r="42" s="168" customFormat="1" ht="12.75"/>
  </sheetData>
  <sheetProtection/>
  <mergeCells count="36">
    <mergeCell ref="B20:E20"/>
    <mergeCell ref="N20:U20"/>
    <mergeCell ref="B21:E21"/>
    <mergeCell ref="N21:U21"/>
    <mergeCell ref="B25:E25"/>
    <mergeCell ref="B26:E26"/>
    <mergeCell ref="O26:T26"/>
    <mergeCell ref="T5:T9"/>
    <mergeCell ref="G5:G9"/>
    <mergeCell ref="S6:S9"/>
    <mergeCell ref="K6:P6"/>
    <mergeCell ref="R6:R9"/>
    <mergeCell ref="J6:J9"/>
    <mergeCell ref="K7:K9"/>
    <mergeCell ref="P7:P9"/>
    <mergeCell ref="U5:U9"/>
    <mergeCell ref="A1:D1"/>
    <mergeCell ref="E1:O1"/>
    <mergeCell ref="P1:U1"/>
    <mergeCell ref="H2:L2"/>
    <mergeCell ref="F6:F9"/>
    <mergeCell ref="Q6:Q9"/>
    <mergeCell ref="H5:H9"/>
    <mergeCell ref="E5:F5"/>
    <mergeCell ref="I4:J4"/>
    <mergeCell ref="L7:N8"/>
    <mergeCell ref="O7:O9"/>
    <mergeCell ref="P4:U4"/>
    <mergeCell ref="I5:I9"/>
    <mergeCell ref="J5:S5"/>
    <mergeCell ref="A10:B10"/>
    <mergeCell ref="D5:D9"/>
    <mergeCell ref="A5:A9"/>
    <mergeCell ref="B5:B9"/>
    <mergeCell ref="C5:C9"/>
    <mergeCell ref="E6:E9"/>
  </mergeCells>
  <printOptions/>
  <pageMargins left="0.16" right="0.17" top="0.29" bottom="0.55" header="0.16" footer="0.3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6"/>
  </sheetPr>
  <dimension ref="A1:U165"/>
  <sheetViews>
    <sheetView zoomScalePageLayoutView="0" workbookViewId="0" topLeftCell="A58">
      <selection activeCell="C11" sqref="C11"/>
    </sheetView>
  </sheetViews>
  <sheetFormatPr defaultColWidth="9.140625" defaultRowHeight="12.75"/>
  <cols>
    <col min="1" max="1" width="3.8515625" style="6" customWidth="1"/>
    <col min="2" max="2" width="19.00390625" style="6" customWidth="1"/>
    <col min="3" max="3" width="6.28125" style="6" customWidth="1"/>
    <col min="4" max="4" width="6.57421875" style="135" customWidth="1"/>
    <col min="5" max="5" width="6.7109375" style="6" customWidth="1"/>
    <col min="6" max="8" width="6.57421875" style="6" customWidth="1"/>
    <col min="9" max="11" width="6.57421875" style="135" customWidth="1"/>
    <col min="12" max="19" width="6.57421875" style="6" customWidth="1"/>
    <col min="20" max="20" width="6.57421875" style="135" customWidth="1"/>
    <col min="21" max="21" width="6.8515625" style="241" customWidth="1"/>
    <col min="22" max="16384" width="9.140625" style="6" customWidth="1"/>
  </cols>
  <sheetData>
    <row r="1" spans="1:21" s="45" customFormat="1" ht="57" customHeight="1">
      <c r="A1" s="440" t="s">
        <v>151</v>
      </c>
      <c r="B1" s="440"/>
      <c r="C1" s="440"/>
      <c r="D1" s="440"/>
      <c r="E1" s="419" t="s">
        <v>379</v>
      </c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42" t="str">
        <f>'Thông tin'!C2</f>
        <v>Đơn vị  báo cáo: CỤC THADS TỈNH SƠN LA
Đơn vị nhận báo cáo: TỔNG CỤC THADS</v>
      </c>
      <c r="Q1" s="442"/>
      <c r="R1" s="442"/>
      <c r="S1" s="442"/>
      <c r="T1" s="442"/>
      <c r="U1" s="442"/>
    </row>
    <row r="2" spans="1:21" s="48" customFormat="1" ht="27" customHeight="1">
      <c r="A2" s="147"/>
      <c r="B2" s="147"/>
      <c r="C2" s="147"/>
      <c r="D2" s="147"/>
      <c r="E2" s="145"/>
      <c r="F2" s="145"/>
      <c r="G2" s="145"/>
      <c r="H2" s="481" t="str">
        <f>'Thông tin'!C8</f>
        <v> 06 tháng / năm 2020</v>
      </c>
      <c r="I2" s="481"/>
      <c r="J2" s="481"/>
      <c r="K2" s="481"/>
      <c r="L2" s="481"/>
      <c r="M2" s="145"/>
      <c r="N2" s="145"/>
      <c r="O2" s="145"/>
      <c r="P2" s="148"/>
      <c r="Q2" s="148"/>
      <c r="R2" s="148"/>
      <c r="S2" s="148"/>
      <c r="T2" s="148"/>
      <c r="U2" s="239"/>
    </row>
    <row r="3" spans="1:21" s="48" customFormat="1" ht="17.25" customHeight="1">
      <c r="A3" s="46"/>
      <c r="B3" s="47"/>
      <c r="C3" s="47"/>
      <c r="D3" s="47"/>
      <c r="I3" s="270"/>
      <c r="J3" s="271">
        <f>COUNTBLANK(E10:U24)</f>
        <v>82</v>
      </c>
      <c r="K3" s="272">
        <f>COUNTA(E10:U24)</f>
        <v>173</v>
      </c>
      <c r="L3" s="272">
        <f>J3+K3</f>
        <v>255</v>
      </c>
      <c r="M3" s="272"/>
      <c r="N3" s="50"/>
      <c r="O3" s="50"/>
      <c r="P3" s="444" t="s">
        <v>12</v>
      </c>
      <c r="Q3" s="444"/>
      <c r="R3" s="444"/>
      <c r="S3" s="444"/>
      <c r="T3" s="444"/>
      <c r="U3" s="444"/>
    </row>
    <row r="4" spans="1:21" s="142" customFormat="1" ht="15.75" customHeight="1">
      <c r="A4" s="477" t="s">
        <v>13</v>
      </c>
      <c r="B4" s="477" t="s">
        <v>14</v>
      </c>
      <c r="C4" s="480" t="s">
        <v>15</v>
      </c>
      <c r="D4" s="460" t="s">
        <v>16</v>
      </c>
      <c r="E4" s="460" t="s">
        <v>17</v>
      </c>
      <c r="F4" s="460"/>
      <c r="G4" s="476" t="s">
        <v>18</v>
      </c>
      <c r="H4" s="476" t="s">
        <v>152</v>
      </c>
      <c r="I4" s="476" t="s">
        <v>20</v>
      </c>
      <c r="J4" s="475" t="s">
        <v>17</v>
      </c>
      <c r="K4" s="487"/>
      <c r="L4" s="487"/>
      <c r="M4" s="487"/>
      <c r="N4" s="487"/>
      <c r="O4" s="487"/>
      <c r="P4" s="487"/>
      <c r="Q4" s="487"/>
      <c r="R4" s="487"/>
      <c r="S4" s="487"/>
      <c r="T4" s="482" t="s">
        <v>21</v>
      </c>
      <c r="U4" s="485" t="s">
        <v>22</v>
      </c>
    </row>
    <row r="5" spans="1:21" s="273" customFormat="1" ht="15.75" customHeight="1">
      <c r="A5" s="478"/>
      <c r="B5" s="478"/>
      <c r="C5" s="480"/>
      <c r="D5" s="460"/>
      <c r="E5" s="460" t="s">
        <v>23</v>
      </c>
      <c r="F5" s="460" t="s">
        <v>24</v>
      </c>
      <c r="G5" s="476"/>
      <c r="H5" s="476"/>
      <c r="I5" s="476"/>
      <c r="J5" s="476" t="s">
        <v>25</v>
      </c>
      <c r="K5" s="460" t="s">
        <v>17</v>
      </c>
      <c r="L5" s="460"/>
      <c r="M5" s="460"/>
      <c r="N5" s="460"/>
      <c r="O5" s="460"/>
      <c r="P5" s="460"/>
      <c r="Q5" s="476" t="s">
        <v>26</v>
      </c>
      <c r="R5" s="476" t="s">
        <v>27</v>
      </c>
      <c r="S5" s="488" t="s">
        <v>28</v>
      </c>
      <c r="T5" s="483"/>
      <c r="U5" s="486"/>
    </row>
    <row r="6" spans="1:21" s="142" customFormat="1" ht="15.75" customHeight="1">
      <c r="A6" s="478"/>
      <c r="B6" s="478"/>
      <c r="C6" s="480"/>
      <c r="D6" s="460"/>
      <c r="E6" s="460"/>
      <c r="F6" s="460"/>
      <c r="G6" s="476"/>
      <c r="H6" s="476"/>
      <c r="I6" s="476"/>
      <c r="J6" s="476"/>
      <c r="K6" s="476" t="s">
        <v>29</v>
      </c>
      <c r="L6" s="460" t="s">
        <v>17</v>
      </c>
      <c r="M6" s="460"/>
      <c r="N6" s="476" t="s">
        <v>30</v>
      </c>
      <c r="O6" s="476" t="s">
        <v>31</v>
      </c>
      <c r="P6" s="476" t="s">
        <v>32</v>
      </c>
      <c r="Q6" s="476"/>
      <c r="R6" s="476"/>
      <c r="S6" s="488"/>
      <c r="T6" s="483"/>
      <c r="U6" s="486"/>
    </row>
    <row r="7" spans="1:21" s="142" customFormat="1" ht="15.75" customHeight="1">
      <c r="A7" s="478"/>
      <c r="B7" s="478"/>
      <c r="C7" s="480"/>
      <c r="D7" s="460"/>
      <c r="E7" s="460"/>
      <c r="F7" s="460"/>
      <c r="G7" s="476"/>
      <c r="H7" s="476"/>
      <c r="I7" s="476"/>
      <c r="J7" s="476"/>
      <c r="K7" s="476"/>
      <c r="L7" s="460"/>
      <c r="M7" s="460"/>
      <c r="N7" s="476"/>
      <c r="O7" s="476"/>
      <c r="P7" s="476"/>
      <c r="Q7" s="476"/>
      <c r="R7" s="476"/>
      <c r="S7" s="488"/>
      <c r="T7" s="483"/>
      <c r="U7" s="486"/>
    </row>
    <row r="8" spans="1:21" s="142" customFormat="1" ht="92.25" customHeight="1">
      <c r="A8" s="479"/>
      <c r="B8" s="479"/>
      <c r="C8" s="480"/>
      <c r="D8" s="460"/>
      <c r="E8" s="460"/>
      <c r="F8" s="460"/>
      <c r="G8" s="476"/>
      <c r="H8" s="476"/>
      <c r="I8" s="476"/>
      <c r="J8" s="476"/>
      <c r="K8" s="476"/>
      <c r="L8" s="268" t="s">
        <v>33</v>
      </c>
      <c r="M8" s="268" t="s">
        <v>34</v>
      </c>
      <c r="N8" s="476"/>
      <c r="O8" s="476"/>
      <c r="P8" s="476"/>
      <c r="Q8" s="476"/>
      <c r="R8" s="476"/>
      <c r="S8" s="488"/>
      <c r="T8" s="484"/>
      <c r="U8" s="486"/>
    </row>
    <row r="9" spans="1:21" s="48" customFormat="1" ht="14.25" customHeight="1">
      <c r="A9" s="489" t="s">
        <v>35</v>
      </c>
      <c r="B9" s="490"/>
      <c r="C9" s="274" t="s">
        <v>36</v>
      </c>
      <c r="D9" s="274" t="s">
        <v>37</v>
      </c>
      <c r="E9" s="274" t="s">
        <v>38</v>
      </c>
      <c r="F9" s="274" t="s">
        <v>39</v>
      </c>
      <c r="G9" s="274" t="s">
        <v>40</v>
      </c>
      <c r="H9" s="274" t="s">
        <v>41</v>
      </c>
      <c r="I9" s="274" t="s">
        <v>42</v>
      </c>
      <c r="J9" s="274" t="s">
        <v>43</v>
      </c>
      <c r="K9" s="274" t="s">
        <v>44</v>
      </c>
      <c r="L9" s="274" t="s">
        <v>45</v>
      </c>
      <c r="M9" s="274" t="s">
        <v>46</v>
      </c>
      <c r="N9" s="274" t="s">
        <v>47</v>
      </c>
      <c r="O9" s="274" t="s">
        <v>48</v>
      </c>
      <c r="P9" s="274" t="s">
        <v>49</v>
      </c>
      <c r="Q9" s="274" t="s">
        <v>50</v>
      </c>
      <c r="R9" s="274" t="s">
        <v>51</v>
      </c>
      <c r="S9" s="274" t="s">
        <v>52</v>
      </c>
      <c r="T9" s="274" t="s">
        <v>53</v>
      </c>
      <c r="U9" s="275" t="s">
        <v>54</v>
      </c>
    </row>
    <row r="10" spans="1:21" ht="29.25" customHeight="1">
      <c r="A10" s="491" t="s">
        <v>55</v>
      </c>
      <c r="B10" s="491"/>
      <c r="C10" s="75">
        <f aca="true" t="shared" si="0" ref="C10:T10">C11+C21</f>
        <v>3543</v>
      </c>
      <c r="D10" s="141">
        <f t="shared" si="0"/>
        <v>4059</v>
      </c>
      <c r="E10" s="75">
        <f t="shared" si="0"/>
        <v>1303</v>
      </c>
      <c r="F10" s="75">
        <f t="shared" si="0"/>
        <v>2756</v>
      </c>
      <c r="G10" s="75">
        <f t="shared" si="0"/>
        <v>20</v>
      </c>
      <c r="H10" s="75">
        <f t="shared" si="0"/>
        <v>0</v>
      </c>
      <c r="I10" s="141">
        <f t="shared" si="0"/>
        <v>4039</v>
      </c>
      <c r="J10" s="141">
        <f t="shared" si="0"/>
        <v>3597</v>
      </c>
      <c r="K10" s="141">
        <f t="shared" si="0"/>
        <v>2409</v>
      </c>
      <c r="L10" s="75">
        <f t="shared" si="0"/>
        <v>2377</v>
      </c>
      <c r="M10" s="75">
        <f t="shared" si="0"/>
        <v>32</v>
      </c>
      <c r="N10" s="75">
        <f t="shared" si="0"/>
        <v>1186</v>
      </c>
      <c r="O10" s="75">
        <f t="shared" si="0"/>
        <v>0</v>
      </c>
      <c r="P10" s="75">
        <f t="shared" si="0"/>
        <v>2</v>
      </c>
      <c r="Q10" s="75">
        <f t="shared" si="0"/>
        <v>439</v>
      </c>
      <c r="R10" s="75">
        <f t="shared" si="0"/>
        <v>2</v>
      </c>
      <c r="S10" s="75">
        <f t="shared" si="0"/>
        <v>1</v>
      </c>
      <c r="T10" s="141">
        <f t="shared" si="0"/>
        <v>1630</v>
      </c>
      <c r="U10" s="240">
        <f>(K10/J10)*100</f>
        <v>66.97247706422019</v>
      </c>
    </row>
    <row r="11" spans="1:21" s="343" customFormat="1" ht="25.5">
      <c r="A11" s="338" t="s">
        <v>56</v>
      </c>
      <c r="B11" s="339" t="s">
        <v>154</v>
      </c>
      <c r="C11" s="340">
        <f aca="true" t="shared" si="1" ref="C11:T11">SUM(C12:C20)</f>
        <v>132</v>
      </c>
      <c r="D11" s="340">
        <f t="shared" si="1"/>
        <v>280</v>
      </c>
      <c r="E11" s="340">
        <f t="shared" si="1"/>
        <v>29</v>
      </c>
      <c r="F11" s="340">
        <f t="shared" si="1"/>
        <v>251</v>
      </c>
      <c r="G11" s="340">
        <f t="shared" si="1"/>
        <v>3</v>
      </c>
      <c r="H11" s="340">
        <f t="shared" si="1"/>
        <v>0</v>
      </c>
      <c r="I11" s="340">
        <f t="shared" si="1"/>
        <v>277</v>
      </c>
      <c r="J11" s="340">
        <f t="shared" si="1"/>
        <v>268</v>
      </c>
      <c r="K11" s="340">
        <f t="shared" si="1"/>
        <v>219</v>
      </c>
      <c r="L11" s="340">
        <f t="shared" si="1"/>
        <v>219</v>
      </c>
      <c r="M11" s="340">
        <f t="shared" si="1"/>
        <v>0</v>
      </c>
      <c r="N11" s="340">
        <f t="shared" si="1"/>
        <v>47</v>
      </c>
      <c r="O11" s="340">
        <f t="shared" si="1"/>
        <v>0</v>
      </c>
      <c r="P11" s="340">
        <f t="shared" si="1"/>
        <v>2</v>
      </c>
      <c r="Q11" s="340">
        <f t="shared" si="1"/>
        <v>9</v>
      </c>
      <c r="R11" s="340">
        <f t="shared" si="1"/>
        <v>0</v>
      </c>
      <c r="S11" s="340">
        <f t="shared" si="1"/>
        <v>0</v>
      </c>
      <c r="T11" s="340">
        <f t="shared" si="1"/>
        <v>58</v>
      </c>
      <c r="U11" s="341">
        <f aca="true" t="shared" si="2" ref="U11:U69">(K11/J11)*100</f>
        <v>81.71641791044776</v>
      </c>
    </row>
    <row r="12" spans="1:21" ht="19.5" customHeight="1">
      <c r="A12" s="69">
        <v>1</v>
      </c>
      <c r="B12" s="70" t="s">
        <v>155</v>
      </c>
      <c r="C12" s="53">
        <v>2</v>
      </c>
      <c r="D12" s="236">
        <f>E12+F12</f>
        <v>3</v>
      </c>
      <c r="E12" s="53"/>
      <c r="F12" s="53">
        <v>3</v>
      </c>
      <c r="G12" s="53"/>
      <c r="H12" s="53"/>
      <c r="I12" s="236">
        <f>J12+Q12+R12+S12</f>
        <v>3</v>
      </c>
      <c r="J12" s="236">
        <f>K12+N12+O12+P12</f>
        <v>3</v>
      </c>
      <c r="K12" s="236">
        <f aca="true" t="shared" si="3" ref="K12:K20">L12+M12</f>
        <v>3</v>
      </c>
      <c r="L12" s="53">
        <v>3</v>
      </c>
      <c r="M12" s="53"/>
      <c r="N12" s="53">
        <v>0</v>
      </c>
      <c r="O12" s="53"/>
      <c r="P12" s="53"/>
      <c r="Q12" s="53"/>
      <c r="R12" s="53"/>
      <c r="S12" s="53"/>
      <c r="T12" s="236">
        <f>N12+O12+P12+Q12+R12+S12</f>
        <v>0</v>
      </c>
      <c r="U12" s="240">
        <f t="shared" si="2"/>
        <v>100</v>
      </c>
    </row>
    <row r="13" spans="1:21" ht="19.5" customHeight="1">
      <c r="A13" s="69">
        <v>2</v>
      </c>
      <c r="B13" s="70" t="s">
        <v>156</v>
      </c>
      <c r="C13" s="53">
        <v>23</v>
      </c>
      <c r="D13" s="236">
        <f aca="true" t="shared" si="4" ref="D13:D19">E13+F13</f>
        <v>24</v>
      </c>
      <c r="E13" s="53">
        <v>3</v>
      </c>
      <c r="F13" s="53">
        <v>21</v>
      </c>
      <c r="G13" s="53"/>
      <c r="H13" s="53"/>
      <c r="I13" s="236">
        <f aca="true" t="shared" si="5" ref="I13:I19">J13+Q13+R13+S13</f>
        <v>24</v>
      </c>
      <c r="J13" s="236">
        <f aca="true" t="shared" si="6" ref="J13:J19">K13+N13+O13+P13</f>
        <v>23</v>
      </c>
      <c r="K13" s="236">
        <f t="shared" si="3"/>
        <v>20</v>
      </c>
      <c r="L13" s="53">
        <v>20</v>
      </c>
      <c r="M13" s="53"/>
      <c r="N13" s="53">
        <v>3</v>
      </c>
      <c r="O13" s="53"/>
      <c r="P13" s="53"/>
      <c r="Q13" s="53">
        <v>1</v>
      </c>
      <c r="R13" s="53"/>
      <c r="S13" s="53"/>
      <c r="T13" s="236">
        <f aca="true" t="shared" si="7" ref="T13:T19">N13+O13+P13+Q13+R13+S13</f>
        <v>4</v>
      </c>
      <c r="U13" s="240">
        <f t="shared" si="2"/>
        <v>86.95652173913044</v>
      </c>
    </row>
    <row r="14" spans="1:21" ht="19.5" customHeight="1">
      <c r="A14" s="69">
        <v>3</v>
      </c>
      <c r="B14" s="70" t="s">
        <v>161</v>
      </c>
      <c r="C14" s="53">
        <v>14</v>
      </c>
      <c r="D14" s="236">
        <f>E14+F14</f>
        <v>27</v>
      </c>
      <c r="E14" s="53">
        <v>6</v>
      </c>
      <c r="F14" s="53">
        <v>21</v>
      </c>
      <c r="G14" s="53"/>
      <c r="H14" s="53"/>
      <c r="I14" s="236">
        <f>J14+Q14+R14+S14</f>
        <v>27</v>
      </c>
      <c r="J14" s="236">
        <f>K14+N14+O14+P14</f>
        <v>27</v>
      </c>
      <c r="K14" s="236">
        <f t="shared" si="3"/>
        <v>19</v>
      </c>
      <c r="L14" s="53">
        <v>19</v>
      </c>
      <c r="M14" s="53"/>
      <c r="N14" s="53">
        <v>8</v>
      </c>
      <c r="O14" s="53"/>
      <c r="P14" s="53"/>
      <c r="Q14" s="53"/>
      <c r="R14" s="53"/>
      <c r="S14" s="53"/>
      <c r="T14" s="236">
        <f>N14+O14+P14+Q14+R14+S14</f>
        <v>8</v>
      </c>
      <c r="U14" s="240">
        <f>(K14/J14)*100</f>
        <v>70.37037037037037</v>
      </c>
    </row>
    <row r="15" spans="1:21" ht="19.5" customHeight="1">
      <c r="A15" s="69">
        <v>4</v>
      </c>
      <c r="B15" s="70" t="s">
        <v>210</v>
      </c>
      <c r="C15" s="53">
        <v>15</v>
      </c>
      <c r="D15" s="236">
        <f>E15+F15</f>
        <v>54</v>
      </c>
      <c r="E15" s="53"/>
      <c r="F15" s="53">
        <v>54</v>
      </c>
      <c r="G15" s="53">
        <v>1</v>
      </c>
      <c r="H15" s="53"/>
      <c r="I15" s="236">
        <f>J15+Q15+R15+S15</f>
        <v>53</v>
      </c>
      <c r="J15" s="236">
        <f>K15+N15+O15+P15</f>
        <v>53</v>
      </c>
      <c r="K15" s="236">
        <f t="shared" si="3"/>
        <v>49</v>
      </c>
      <c r="L15" s="53">
        <v>49</v>
      </c>
      <c r="M15" s="53"/>
      <c r="N15" s="53">
        <v>4</v>
      </c>
      <c r="O15" s="53"/>
      <c r="P15" s="53"/>
      <c r="Q15" s="53"/>
      <c r="R15" s="53"/>
      <c r="S15" s="53"/>
      <c r="T15" s="236">
        <f>N15+O15+P15+Q15+R15+S15</f>
        <v>4</v>
      </c>
      <c r="U15" s="240">
        <f>(K15/J15)*100</f>
        <v>92.45283018867924</v>
      </c>
    </row>
    <row r="16" spans="1:21" ht="19.5" customHeight="1">
      <c r="A16" s="69">
        <v>5</v>
      </c>
      <c r="B16" s="70" t="s">
        <v>157</v>
      </c>
      <c r="C16" s="53">
        <v>28</v>
      </c>
      <c r="D16" s="236">
        <f t="shared" si="4"/>
        <v>56</v>
      </c>
      <c r="E16" s="53">
        <v>5</v>
      </c>
      <c r="F16" s="53">
        <v>51</v>
      </c>
      <c r="G16" s="53"/>
      <c r="H16" s="53"/>
      <c r="I16" s="236">
        <f t="shared" si="5"/>
        <v>56</v>
      </c>
      <c r="J16" s="236">
        <f t="shared" si="6"/>
        <v>55</v>
      </c>
      <c r="K16" s="236">
        <f t="shared" si="3"/>
        <v>49</v>
      </c>
      <c r="L16" s="53">
        <v>49</v>
      </c>
      <c r="M16" s="53"/>
      <c r="N16" s="53">
        <v>6</v>
      </c>
      <c r="O16" s="53"/>
      <c r="P16" s="53"/>
      <c r="Q16" s="53">
        <v>1</v>
      </c>
      <c r="R16" s="53"/>
      <c r="S16" s="53"/>
      <c r="T16" s="236">
        <f t="shared" si="7"/>
        <v>7</v>
      </c>
      <c r="U16" s="240">
        <f t="shared" si="2"/>
        <v>89.0909090909091</v>
      </c>
    </row>
    <row r="17" spans="1:21" ht="19.5" customHeight="1">
      <c r="A17" s="69">
        <v>6</v>
      </c>
      <c r="B17" s="70" t="s">
        <v>158</v>
      </c>
      <c r="C17" s="53">
        <v>2</v>
      </c>
      <c r="D17" s="236">
        <f t="shared" si="4"/>
        <v>4</v>
      </c>
      <c r="E17" s="53"/>
      <c r="F17" s="53">
        <v>4</v>
      </c>
      <c r="G17" s="53"/>
      <c r="H17" s="53"/>
      <c r="I17" s="236">
        <f t="shared" si="5"/>
        <v>4</v>
      </c>
      <c r="J17" s="236">
        <f t="shared" si="6"/>
        <v>4</v>
      </c>
      <c r="K17" s="236">
        <f t="shared" si="3"/>
        <v>3</v>
      </c>
      <c r="L17" s="53">
        <v>3</v>
      </c>
      <c r="M17" s="53"/>
      <c r="N17" s="53">
        <v>1</v>
      </c>
      <c r="O17" s="53"/>
      <c r="P17" s="53"/>
      <c r="Q17" s="53"/>
      <c r="R17" s="53"/>
      <c r="S17" s="53"/>
      <c r="T17" s="236">
        <f t="shared" si="7"/>
        <v>1</v>
      </c>
      <c r="U17" s="240">
        <f t="shared" si="2"/>
        <v>75</v>
      </c>
    </row>
    <row r="18" spans="1:21" ht="19.5" customHeight="1">
      <c r="A18" s="69">
        <v>7</v>
      </c>
      <c r="B18" s="71" t="s">
        <v>160</v>
      </c>
      <c r="C18" s="53">
        <v>1</v>
      </c>
      <c r="D18" s="236">
        <f>E18+F18</f>
        <v>2</v>
      </c>
      <c r="E18" s="53"/>
      <c r="F18" s="53">
        <v>2</v>
      </c>
      <c r="G18" s="53"/>
      <c r="H18" s="53"/>
      <c r="I18" s="236">
        <f>J18+Q18+R18+S18</f>
        <v>2</v>
      </c>
      <c r="J18" s="236">
        <f>K18+N18+O18+P18</f>
        <v>2</v>
      </c>
      <c r="K18" s="236">
        <f t="shared" si="3"/>
        <v>2</v>
      </c>
      <c r="L18" s="53">
        <v>2</v>
      </c>
      <c r="M18" s="53"/>
      <c r="N18" s="53">
        <v>0</v>
      </c>
      <c r="O18" s="53"/>
      <c r="P18" s="53"/>
      <c r="Q18" s="53"/>
      <c r="R18" s="53"/>
      <c r="S18" s="53"/>
      <c r="T18" s="236">
        <f>N18+O18+P18+Q18+R18+S18</f>
        <v>0</v>
      </c>
      <c r="U18" s="240">
        <f>(K18/J18)*100</f>
        <v>100</v>
      </c>
    </row>
    <row r="19" spans="1:21" ht="19.5" customHeight="1">
      <c r="A19" s="69">
        <v>8</v>
      </c>
      <c r="B19" s="70" t="s">
        <v>159</v>
      </c>
      <c r="C19" s="53">
        <v>28</v>
      </c>
      <c r="D19" s="236">
        <f t="shared" si="4"/>
        <v>44</v>
      </c>
      <c r="E19" s="53">
        <v>14</v>
      </c>
      <c r="F19" s="53">
        <v>30</v>
      </c>
      <c r="G19" s="53"/>
      <c r="H19" s="53"/>
      <c r="I19" s="236">
        <f t="shared" si="5"/>
        <v>44</v>
      </c>
      <c r="J19" s="236">
        <f t="shared" si="6"/>
        <v>37</v>
      </c>
      <c r="K19" s="236">
        <f t="shared" si="3"/>
        <v>28</v>
      </c>
      <c r="L19" s="53">
        <v>28</v>
      </c>
      <c r="M19" s="53"/>
      <c r="N19" s="53">
        <v>7</v>
      </c>
      <c r="O19" s="53"/>
      <c r="P19" s="53">
        <v>2</v>
      </c>
      <c r="Q19" s="53">
        <v>7</v>
      </c>
      <c r="R19" s="53"/>
      <c r="S19" s="53"/>
      <c r="T19" s="236">
        <f t="shared" si="7"/>
        <v>16</v>
      </c>
      <c r="U19" s="240">
        <f t="shared" si="2"/>
        <v>75.67567567567568</v>
      </c>
    </row>
    <row r="20" spans="1:21" ht="19.5" customHeight="1">
      <c r="A20" s="69">
        <v>9</v>
      </c>
      <c r="B20" s="70" t="s">
        <v>162</v>
      </c>
      <c r="C20" s="53">
        <v>19</v>
      </c>
      <c r="D20" s="236">
        <f>E20+F20</f>
        <v>66</v>
      </c>
      <c r="E20" s="53">
        <v>1</v>
      </c>
      <c r="F20" s="53">
        <v>65</v>
      </c>
      <c r="G20" s="53">
        <v>2</v>
      </c>
      <c r="H20" s="53"/>
      <c r="I20" s="236">
        <f>J20+Q20+R20+S20</f>
        <v>64</v>
      </c>
      <c r="J20" s="236">
        <f>K20+N20+O20+P20</f>
        <v>64</v>
      </c>
      <c r="K20" s="236">
        <f t="shared" si="3"/>
        <v>46</v>
      </c>
      <c r="L20" s="53">
        <v>46</v>
      </c>
      <c r="M20" s="53"/>
      <c r="N20" s="53">
        <v>18</v>
      </c>
      <c r="O20" s="53"/>
      <c r="P20" s="53"/>
      <c r="Q20" s="53"/>
      <c r="R20" s="53"/>
      <c r="S20" s="53"/>
      <c r="T20" s="236">
        <f>N20+O20+P20+Q20+R20+S20</f>
        <v>18</v>
      </c>
      <c r="U20" s="240">
        <f>(K20/J20)*100</f>
        <v>71.875</v>
      </c>
    </row>
    <row r="21" spans="1:21" s="343" customFormat="1" ht="24.75" customHeight="1">
      <c r="A21" s="338" t="s">
        <v>71</v>
      </c>
      <c r="B21" s="339" t="s">
        <v>153</v>
      </c>
      <c r="C21" s="344">
        <f>C22+C29+C35+C38+C42+C46+C51+C54+C59+C62+C66+C69</f>
        <v>3411</v>
      </c>
      <c r="D21" s="345">
        <f aca="true" t="shared" si="8" ref="D21:T21">D22+D29+D35+D38+D42+D46+D51+D54+D59+D62+D66+D69</f>
        <v>3779</v>
      </c>
      <c r="E21" s="346">
        <f t="shared" si="8"/>
        <v>1274</v>
      </c>
      <c r="F21" s="346">
        <f t="shared" si="8"/>
        <v>2505</v>
      </c>
      <c r="G21" s="346">
        <f t="shared" si="8"/>
        <v>17</v>
      </c>
      <c r="H21" s="346">
        <f t="shared" si="8"/>
        <v>0</v>
      </c>
      <c r="I21" s="346">
        <f t="shared" si="8"/>
        <v>3762</v>
      </c>
      <c r="J21" s="346">
        <f t="shared" si="8"/>
        <v>3329</v>
      </c>
      <c r="K21" s="346">
        <f t="shared" si="8"/>
        <v>2190</v>
      </c>
      <c r="L21" s="346">
        <f t="shared" si="8"/>
        <v>2158</v>
      </c>
      <c r="M21" s="346">
        <f t="shared" si="8"/>
        <v>32</v>
      </c>
      <c r="N21" s="346">
        <f t="shared" si="8"/>
        <v>1139</v>
      </c>
      <c r="O21" s="346">
        <f t="shared" si="8"/>
        <v>0</v>
      </c>
      <c r="P21" s="346">
        <f t="shared" si="8"/>
        <v>0</v>
      </c>
      <c r="Q21" s="346">
        <f t="shared" si="8"/>
        <v>430</v>
      </c>
      <c r="R21" s="347">
        <f t="shared" si="8"/>
        <v>2</v>
      </c>
      <c r="S21" s="347">
        <f t="shared" si="8"/>
        <v>1</v>
      </c>
      <c r="T21" s="347">
        <f t="shared" si="8"/>
        <v>1572</v>
      </c>
      <c r="U21" s="348">
        <f t="shared" si="2"/>
        <v>65.7855211775308</v>
      </c>
    </row>
    <row r="22" spans="1:21" s="343" customFormat="1" ht="25.5">
      <c r="A22" s="338" t="s">
        <v>36</v>
      </c>
      <c r="B22" s="339" t="s">
        <v>163</v>
      </c>
      <c r="C22" s="347">
        <f>SUM(C23:C28)</f>
        <v>584</v>
      </c>
      <c r="D22" s="347">
        <f aca="true" t="shared" si="9" ref="D22:R22">SUM(D23:D28)</f>
        <v>609</v>
      </c>
      <c r="E22" s="347">
        <f t="shared" si="9"/>
        <v>216</v>
      </c>
      <c r="F22" s="347">
        <f t="shared" si="9"/>
        <v>393</v>
      </c>
      <c r="G22" s="347">
        <f t="shared" si="9"/>
        <v>4</v>
      </c>
      <c r="H22" s="347">
        <f t="shared" si="9"/>
        <v>0</v>
      </c>
      <c r="I22" s="347">
        <f t="shared" si="9"/>
        <v>605</v>
      </c>
      <c r="J22" s="347">
        <f t="shared" si="9"/>
        <v>572</v>
      </c>
      <c r="K22" s="347">
        <f t="shared" si="9"/>
        <v>331</v>
      </c>
      <c r="L22" s="347">
        <f t="shared" si="9"/>
        <v>329</v>
      </c>
      <c r="M22" s="347">
        <f t="shared" si="9"/>
        <v>2</v>
      </c>
      <c r="N22" s="347">
        <f t="shared" si="9"/>
        <v>241</v>
      </c>
      <c r="O22" s="347">
        <f t="shared" si="9"/>
        <v>0</v>
      </c>
      <c r="P22" s="347">
        <f t="shared" si="9"/>
        <v>0</v>
      </c>
      <c r="Q22" s="347">
        <f t="shared" si="9"/>
        <v>33</v>
      </c>
      <c r="R22" s="347">
        <f t="shared" si="9"/>
        <v>0</v>
      </c>
      <c r="S22" s="347">
        <f>SUM(S23:S28)</f>
        <v>0</v>
      </c>
      <c r="T22" s="347">
        <f>SUM(T23:T28)</f>
        <v>274</v>
      </c>
      <c r="U22" s="348">
        <f t="shared" si="2"/>
        <v>57.86713286713287</v>
      </c>
    </row>
    <row r="23" spans="1:21" ht="19.5" customHeight="1">
      <c r="A23" s="69">
        <v>10</v>
      </c>
      <c r="B23" s="71" t="s">
        <v>164</v>
      </c>
      <c r="C23" s="53">
        <v>79</v>
      </c>
      <c r="D23" s="236">
        <f aca="true" t="shared" si="10" ref="D23:D28">E23+F23</f>
        <v>84</v>
      </c>
      <c r="E23" s="53">
        <v>4</v>
      </c>
      <c r="F23" s="53">
        <v>80</v>
      </c>
      <c r="G23" s="53">
        <v>1</v>
      </c>
      <c r="H23" s="53"/>
      <c r="I23" s="236">
        <f aca="true" t="shared" si="11" ref="I23:I28">J23+Q23+R23+S23</f>
        <v>83</v>
      </c>
      <c r="J23" s="236">
        <f aca="true" t="shared" si="12" ref="J23:J28">K23+N23+O23+P23</f>
        <v>83</v>
      </c>
      <c r="K23" s="236">
        <f aca="true" t="shared" si="13" ref="K23:K28">L23+M23</f>
        <v>80</v>
      </c>
      <c r="L23" s="53">
        <v>80</v>
      </c>
      <c r="M23" s="53"/>
      <c r="N23" s="53">
        <v>3</v>
      </c>
      <c r="O23" s="53"/>
      <c r="P23" s="53"/>
      <c r="Q23" s="53">
        <v>0</v>
      </c>
      <c r="R23" s="53"/>
      <c r="S23" s="53"/>
      <c r="T23" s="236">
        <f aca="true" t="shared" si="14" ref="T23:T28">N23+O23+P23+Q23+R23+S23</f>
        <v>3</v>
      </c>
      <c r="U23" s="240">
        <f t="shared" si="2"/>
        <v>96.3855421686747</v>
      </c>
    </row>
    <row r="24" spans="1:21" ht="19.5" customHeight="1">
      <c r="A24" s="69">
        <v>11</v>
      </c>
      <c r="B24" s="71" t="s">
        <v>165</v>
      </c>
      <c r="C24" s="53">
        <v>117</v>
      </c>
      <c r="D24" s="236">
        <f t="shared" si="10"/>
        <v>126</v>
      </c>
      <c r="E24" s="53">
        <v>49</v>
      </c>
      <c r="F24" s="53">
        <v>77</v>
      </c>
      <c r="G24" s="53">
        <v>2</v>
      </c>
      <c r="H24" s="53"/>
      <c r="I24" s="236">
        <f t="shared" si="11"/>
        <v>124</v>
      </c>
      <c r="J24" s="236">
        <f t="shared" si="12"/>
        <v>114</v>
      </c>
      <c r="K24" s="236">
        <f t="shared" si="13"/>
        <v>62</v>
      </c>
      <c r="L24" s="53">
        <v>62</v>
      </c>
      <c r="M24" s="53"/>
      <c r="N24" s="53">
        <v>52</v>
      </c>
      <c r="O24" s="53"/>
      <c r="P24" s="53"/>
      <c r="Q24" s="53">
        <v>10</v>
      </c>
      <c r="R24" s="53"/>
      <c r="S24" s="53"/>
      <c r="T24" s="236">
        <f t="shared" si="14"/>
        <v>62</v>
      </c>
      <c r="U24" s="240">
        <f t="shared" si="2"/>
        <v>54.385964912280706</v>
      </c>
    </row>
    <row r="25" spans="1:21" ht="19.5" customHeight="1">
      <c r="A25" s="69">
        <v>12</v>
      </c>
      <c r="B25" s="71" t="s">
        <v>166</v>
      </c>
      <c r="C25" s="53">
        <v>97</v>
      </c>
      <c r="D25" s="236">
        <f t="shared" si="10"/>
        <v>98</v>
      </c>
      <c r="E25" s="53">
        <v>50</v>
      </c>
      <c r="F25" s="53">
        <v>48</v>
      </c>
      <c r="G25" s="53"/>
      <c r="H25" s="53"/>
      <c r="I25" s="236">
        <f t="shared" si="11"/>
        <v>98</v>
      </c>
      <c r="J25" s="236">
        <f t="shared" si="12"/>
        <v>98</v>
      </c>
      <c r="K25" s="236">
        <f t="shared" si="13"/>
        <v>34</v>
      </c>
      <c r="L25" s="53">
        <v>34</v>
      </c>
      <c r="M25" s="53"/>
      <c r="N25" s="53">
        <v>64</v>
      </c>
      <c r="O25" s="53"/>
      <c r="P25" s="53"/>
      <c r="Q25" s="53">
        <v>0</v>
      </c>
      <c r="R25" s="53"/>
      <c r="S25" s="53"/>
      <c r="T25" s="236">
        <f t="shared" si="14"/>
        <v>64</v>
      </c>
      <c r="U25" s="240">
        <f t="shared" si="2"/>
        <v>34.69387755102041</v>
      </c>
    </row>
    <row r="26" spans="1:21" ht="19.5" customHeight="1">
      <c r="A26" s="69">
        <v>13</v>
      </c>
      <c r="B26" s="71" t="s">
        <v>167</v>
      </c>
      <c r="C26" s="53">
        <v>57</v>
      </c>
      <c r="D26" s="236">
        <f t="shared" si="10"/>
        <v>62</v>
      </c>
      <c r="E26" s="53">
        <v>22</v>
      </c>
      <c r="F26" s="53">
        <v>40</v>
      </c>
      <c r="G26" s="53"/>
      <c r="H26" s="53"/>
      <c r="I26" s="236">
        <f t="shared" si="11"/>
        <v>62</v>
      </c>
      <c r="J26" s="236">
        <f t="shared" si="12"/>
        <v>56</v>
      </c>
      <c r="K26" s="236">
        <f t="shared" si="13"/>
        <v>35</v>
      </c>
      <c r="L26" s="53">
        <v>34</v>
      </c>
      <c r="M26" s="53">
        <v>1</v>
      </c>
      <c r="N26" s="53">
        <v>21</v>
      </c>
      <c r="O26" s="53"/>
      <c r="P26" s="53"/>
      <c r="Q26" s="53">
        <v>6</v>
      </c>
      <c r="R26" s="53"/>
      <c r="S26" s="53"/>
      <c r="T26" s="236">
        <f t="shared" si="14"/>
        <v>27</v>
      </c>
      <c r="U26" s="240">
        <f t="shared" si="2"/>
        <v>62.5</v>
      </c>
    </row>
    <row r="27" spans="1:21" ht="19.5" customHeight="1">
      <c r="A27" s="69">
        <v>14</v>
      </c>
      <c r="B27" s="71" t="s">
        <v>168</v>
      </c>
      <c r="C27" s="53">
        <v>100</v>
      </c>
      <c r="D27" s="236">
        <f t="shared" si="10"/>
        <v>100</v>
      </c>
      <c r="E27" s="53">
        <v>37</v>
      </c>
      <c r="F27" s="53">
        <v>63</v>
      </c>
      <c r="G27" s="53"/>
      <c r="H27" s="53"/>
      <c r="I27" s="236">
        <f t="shared" si="11"/>
        <v>100</v>
      </c>
      <c r="J27" s="236">
        <f t="shared" si="12"/>
        <v>93</v>
      </c>
      <c r="K27" s="236">
        <f t="shared" si="13"/>
        <v>49</v>
      </c>
      <c r="L27" s="53">
        <v>49</v>
      </c>
      <c r="M27" s="53"/>
      <c r="N27" s="53">
        <v>44</v>
      </c>
      <c r="O27" s="53"/>
      <c r="P27" s="53"/>
      <c r="Q27" s="53">
        <v>7</v>
      </c>
      <c r="R27" s="53"/>
      <c r="S27" s="53"/>
      <c r="T27" s="236">
        <f t="shared" si="14"/>
        <v>51</v>
      </c>
      <c r="U27" s="240">
        <f t="shared" si="2"/>
        <v>52.68817204301075</v>
      </c>
    </row>
    <row r="28" spans="1:21" ht="19.5" customHeight="1">
      <c r="A28" s="69">
        <v>15</v>
      </c>
      <c r="B28" s="71" t="s">
        <v>169</v>
      </c>
      <c r="C28" s="53">
        <v>134</v>
      </c>
      <c r="D28" s="236">
        <f t="shared" si="10"/>
        <v>139</v>
      </c>
      <c r="E28" s="53">
        <v>54</v>
      </c>
      <c r="F28" s="53">
        <v>85</v>
      </c>
      <c r="G28" s="53">
        <v>1</v>
      </c>
      <c r="H28" s="53"/>
      <c r="I28" s="236">
        <f t="shared" si="11"/>
        <v>138</v>
      </c>
      <c r="J28" s="236">
        <f t="shared" si="12"/>
        <v>128</v>
      </c>
      <c r="K28" s="236">
        <f t="shared" si="13"/>
        <v>71</v>
      </c>
      <c r="L28" s="53">
        <v>70</v>
      </c>
      <c r="M28" s="53">
        <v>1</v>
      </c>
      <c r="N28" s="53">
        <v>57</v>
      </c>
      <c r="O28" s="53"/>
      <c r="P28" s="53"/>
      <c r="Q28" s="53">
        <v>10</v>
      </c>
      <c r="R28" s="53"/>
      <c r="S28" s="53"/>
      <c r="T28" s="236">
        <f t="shared" si="14"/>
        <v>67</v>
      </c>
      <c r="U28" s="240">
        <f t="shared" si="2"/>
        <v>55.46875</v>
      </c>
    </row>
    <row r="29" spans="1:21" s="343" customFormat="1" ht="15.75">
      <c r="A29" s="338" t="s">
        <v>37</v>
      </c>
      <c r="B29" s="339" t="s">
        <v>170</v>
      </c>
      <c r="C29" s="342">
        <f>SUM(C30:C34)</f>
        <v>363</v>
      </c>
      <c r="D29" s="340">
        <f aca="true" t="shared" si="15" ref="D29:T29">SUM(D30:D34)</f>
        <v>420</v>
      </c>
      <c r="E29" s="342">
        <f>SUM(E30:E34)</f>
        <v>164</v>
      </c>
      <c r="F29" s="340">
        <f t="shared" si="15"/>
        <v>256</v>
      </c>
      <c r="G29" s="340">
        <f t="shared" si="15"/>
        <v>1</v>
      </c>
      <c r="H29" s="340">
        <f>SUM(H30:H34)</f>
        <v>0</v>
      </c>
      <c r="I29" s="340">
        <f t="shared" si="15"/>
        <v>419</v>
      </c>
      <c r="J29" s="340">
        <f t="shared" si="15"/>
        <v>390</v>
      </c>
      <c r="K29" s="340">
        <f t="shared" si="15"/>
        <v>206</v>
      </c>
      <c r="L29" s="340">
        <f t="shared" si="15"/>
        <v>203</v>
      </c>
      <c r="M29" s="340">
        <f t="shared" si="15"/>
        <v>3</v>
      </c>
      <c r="N29" s="340">
        <f t="shared" si="15"/>
        <v>184</v>
      </c>
      <c r="O29" s="340">
        <f t="shared" si="15"/>
        <v>0</v>
      </c>
      <c r="P29" s="340">
        <f t="shared" si="15"/>
        <v>0</v>
      </c>
      <c r="Q29" s="340">
        <f>SUM(Q30:Q34)</f>
        <v>28</v>
      </c>
      <c r="R29" s="340">
        <f t="shared" si="15"/>
        <v>0</v>
      </c>
      <c r="S29" s="340">
        <f t="shared" si="15"/>
        <v>1</v>
      </c>
      <c r="T29" s="340">
        <f t="shared" si="15"/>
        <v>213</v>
      </c>
      <c r="U29" s="341">
        <f t="shared" si="2"/>
        <v>52.820512820512825</v>
      </c>
    </row>
    <row r="30" spans="1:21" ht="19.5" customHeight="1">
      <c r="A30" s="69">
        <v>16</v>
      </c>
      <c r="B30" s="70" t="s">
        <v>171</v>
      </c>
      <c r="C30" s="198">
        <v>96</v>
      </c>
      <c r="D30" s="236">
        <f>E30+F30</f>
        <v>122</v>
      </c>
      <c r="E30" s="197">
        <v>46</v>
      </c>
      <c r="F30" s="197">
        <v>76</v>
      </c>
      <c r="G30" s="197"/>
      <c r="H30" s="197"/>
      <c r="I30" s="236">
        <f>J30+Q30+R30+S30</f>
        <v>122</v>
      </c>
      <c r="J30" s="236">
        <f>K30+N30+O30+P30</f>
        <v>110</v>
      </c>
      <c r="K30" s="236">
        <f>L30+M30</f>
        <v>77</v>
      </c>
      <c r="L30" s="197">
        <v>76</v>
      </c>
      <c r="M30" s="197">
        <v>1</v>
      </c>
      <c r="N30" s="197">
        <v>33</v>
      </c>
      <c r="O30" s="197">
        <v>0</v>
      </c>
      <c r="P30" s="197"/>
      <c r="Q30" s="197">
        <v>12</v>
      </c>
      <c r="R30" s="197"/>
      <c r="S30" s="197"/>
      <c r="T30" s="236">
        <f>N30+O30+P30+Q30+R30+S30</f>
        <v>45</v>
      </c>
      <c r="U30" s="240">
        <f t="shared" si="2"/>
        <v>70</v>
      </c>
    </row>
    <row r="31" spans="1:21" ht="19.5" customHeight="1">
      <c r="A31" s="69">
        <v>17</v>
      </c>
      <c r="B31" s="72" t="s">
        <v>172</v>
      </c>
      <c r="C31" s="198">
        <v>148</v>
      </c>
      <c r="D31" s="236">
        <f>E31+F31</f>
        <v>160</v>
      </c>
      <c r="E31" s="197">
        <v>74</v>
      </c>
      <c r="F31" s="197">
        <v>86</v>
      </c>
      <c r="G31" s="197"/>
      <c r="H31" s="197"/>
      <c r="I31" s="236">
        <f>J31+Q31+R31+S31</f>
        <v>160</v>
      </c>
      <c r="J31" s="236">
        <f>K31+N31+O31+P31</f>
        <v>148</v>
      </c>
      <c r="K31" s="236">
        <f>L31+M31</f>
        <v>60</v>
      </c>
      <c r="L31" s="197">
        <v>58</v>
      </c>
      <c r="M31" s="197">
        <v>2</v>
      </c>
      <c r="N31" s="197">
        <v>88</v>
      </c>
      <c r="O31" s="197"/>
      <c r="P31" s="197"/>
      <c r="Q31" s="197">
        <v>11</v>
      </c>
      <c r="R31" s="197"/>
      <c r="S31" s="197">
        <v>1</v>
      </c>
      <c r="T31" s="236">
        <f>N31+O31+P31+Q31+R31+S31</f>
        <v>100</v>
      </c>
      <c r="U31" s="240">
        <f t="shared" si="2"/>
        <v>40.54054054054054</v>
      </c>
    </row>
    <row r="32" spans="1:21" ht="19.5" customHeight="1">
      <c r="A32" s="69">
        <v>18</v>
      </c>
      <c r="B32" s="72" t="s">
        <v>180</v>
      </c>
      <c r="C32" s="198">
        <v>18</v>
      </c>
      <c r="D32" s="236">
        <f>E32+F32</f>
        <v>29</v>
      </c>
      <c r="E32" s="197">
        <v>13</v>
      </c>
      <c r="F32" s="197">
        <v>16</v>
      </c>
      <c r="G32" s="197"/>
      <c r="H32" s="197"/>
      <c r="I32" s="236">
        <f>J32+Q32+R32+S32</f>
        <v>29</v>
      </c>
      <c r="J32" s="236">
        <f>K32+N32+O32+P32</f>
        <v>25</v>
      </c>
      <c r="K32" s="236">
        <f>L32+M32</f>
        <v>9</v>
      </c>
      <c r="L32" s="197">
        <v>9</v>
      </c>
      <c r="M32" s="197">
        <v>0</v>
      </c>
      <c r="N32" s="197">
        <v>16</v>
      </c>
      <c r="O32" s="197"/>
      <c r="P32" s="197"/>
      <c r="Q32" s="197">
        <v>4</v>
      </c>
      <c r="R32" s="197"/>
      <c r="S32" s="197">
        <v>0</v>
      </c>
      <c r="T32" s="236">
        <f>N32+O32+P32+Q32+R32+S32</f>
        <v>20</v>
      </c>
      <c r="U32" s="240">
        <f>(K32/J32)*100</f>
        <v>36</v>
      </c>
    </row>
    <row r="33" spans="1:21" ht="19.5" customHeight="1">
      <c r="A33" s="69">
        <v>19</v>
      </c>
      <c r="B33" s="72" t="s">
        <v>173</v>
      </c>
      <c r="C33" s="198">
        <v>101</v>
      </c>
      <c r="D33" s="236">
        <f>E33+F33</f>
        <v>109</v>
      </c>
      <c r="E33" s="197">
        <v>31</v>
      </c>
      <c r="F33" s="197">
        <v>78</v>
      </c>
      <c r="G33" s="197">
        <v>1</v>
      </c>
      <c r="H33" s="197"/>
      <c r="I33" s="236">
        <f>J33+Q33+R33+S33</f>
        <v>108</v>
      </c>
      <c r="J33" s="236">
        <f>K33+N33+O33+P33</f>
        <v>107</v>
      </c>
      <c r="K33" s="236">
        <f>L33+M33</f>
        <v>60</v>
      </c>
      <c r="L33" s="197">
        <v>60</v>
      </c>
      <c r="M33" s="197">
        <v>0</v>
      </c>
      <c r="N33" s="197">
        <v>47</v>
      </c>
      <c r="O33" s="197"/>
      <c r="P33" s="197"/>
      <c r="Q33" s="197">
        <v>1</v>
      </c>
      <c r="R33" s="197"/>
      <c r="S33" s="197"/>
      <c r="T33" s="236">
        <f>N33+O33+P33+Q33+R33+S33</f>
        <v>48</v>
      </c>
      <c r="U33" s="240">
        <f>(K33/J33)*100</f>
        <v>56.074766355140184</v>
      </c>
    </row>
    <row r="34" spans="1:21" ht="19.5" customHeight="1">
      <c r="A34" s="69">
        <v>20</v>
      </c>
      <c r="B34" s="72" t="s">
        <v>412</v>
      </c>
      <c r="C34" s="198">
        <v>0</v>
      </c>
      <c r="D34" s="236">
        <f>E34+F34</f>
        <v>0</v>
      </c>
      <c r="E34" s="197">
        <v>0</v>
      </c>
      <c r="F34" s="197">
        <v>0</v>
      </c>
      <c r="G34" s="197">
        <v>0</v>
      </c>
      <c r="H34" s="197"/>
      <c r="I34" s="236">
        <f>J34+Q34+R34+S34</f>
        <v>0</v>
      </c>
      <c r="J34" s="236">
        <f>K34+N34+O34+P34</f>
        <v>0</v>
      </c>
      <c r="K34" s="236">
        <f>L34+M34</f>
        <v>0</v>
      </c>
      <c r="L34" s="197">
        <v>0</v>
      </c>
      <c r="M34" s="197">
        <v>0</v>
      </c>
      <c r="N34" s="197">
        <v>0</v>
      </c>
      <c r="O34" s="197"/>
      <c r="P34" s="197"/>
      <c r="Q34" s="197">
        <v>0</v>
      </c>
      <c r="R34" s="197"/>
      <c r="S34" s="197"/>
      <c r="T34" s="236">
        <f>N34+O34+P34+Q34+R34+S34</f>
        <v>0</v>
      </c>
      <c r="U34" s="240" t="e">
        <f t="shared" si="2"/>
        <v>#DIV/0!</v>
      </c>
    </row>
    <row r="35" spans="1:21" s="343" customFormat="1" ht="25.5">
      <c r="A35" s="338" t="s">
        <v>38</v>
      </c>
      <c r="B35" s="339" t="s">
        <v>174</v>
      </c>
      <c r="C35" s="342">
        <f aca="true" t="shared" si="16" ref="C35:T35">SUM(C36:C37)</f>
        <v>271</v>
      </c>
      <c r="D35" s="340">
        <f t="shared" si="16"/>
        <v>332</v>
      </c>
      <c r="E35" s="340">
        <f t="shared" si="16"/>
        <v>99</v>
      </c>
      <c r="F35" s="340">
        <f t="shared" si="16"/>
        <v>233</v>
      </c>
      <c r="G35" s="340">
        <f t="shared" si="16"/>
        <v>0</v>
      </c>
      <c r="H35" s="340">
        <f t="shared" si="16"/>
        <v>0</v>
      </c>
      <c r="I35" s="340">
        <f t="shared" si="16"/>
        <v>332</v>
      </c>
      <c r="J35" s="340">
        <f t="shared" si="16"/>
        <v>304</v>
      </c>
      <c r="K35" s="340">
        <f t="shared" si="16"/>
        <v>211</v>
      </c>
      <c r="L35" s="340">
        <f t="shared" si="16"/>
        <v>204</v>
      </c>
      <c r="M35" s="340">
        <f t="shared" si="16"/>
        <v>7</v>
      </c>
      <c r="N35" s="340">
        <f t="shared" si="16"/>
        <v>93</v>
      </c>
      <c r="O35" s="340">
        <f t="shared" si="16"/>
        <v>0</v>
      </c>
      <c r="P35" s="340">
        <f t="shared" si="16"/>
        <v>0</v>
      </c>
      <c r="Q35" s="340">
        <f t="shared" si="16"/>
        <v>26</v>
      </c>
      <c r="R35" s="340">
        <f t="shared" si="16"/>
        <v>2</v>
      </c>
      <c r="S35" s="340">
        <f t="shared" si="16"/>
        <v>0</v>
      </c>
      <c r="T35" s="340">
        <f t="shared" si="16"/>
        <v>121</v>
      </c>
      <c r="U35" s="341">
        <f t="shared" si="2"/>
        <v>69.4078947368421</v>
      </c>
    </row>
    <row r="36" spans="1:21" ht="19.5" customHeight="1">
      <c r="A36" s="69">
        <v>21</v>
      </c>
      <c r="B36" s="73" t="s">
        <v>175</v>
      </c>
      <c r="C36" s="244">
        <v>134</v>
      </c>
      <c r="D36" s="236">
        <f>E36+F36</f>
        <v>178</v>
      </c>
      <c r="E36" s="245">
        <v>35</v>
      </c>
      <c r="F36" s="244">
        <v>143</v>
      </c>
      <c r="G36" s="244"/>
      <c r="H36" s="244"/>
      <c r="I36" s="236">
        <f>J36+Q36+R36+S36</f>
        <v>178</v>
      </c>
      <c r="J36" s="236">
        <f>K36+N36+O36+P36</f>
        <v>165</v>
      </c>
      <c r="K36" s="236">
        <f>L36+M36</f>
        <v>130</v>
      </c>
      <c r="L36" s="244">
        <v>124</v>
      </c>
      <c r="M36" s="244">
        <v>6</v>
      </c>
      <c r="N36" s="244">
        <v>35</v>
      </c>
      <c r="O36" s="244"/>
      <c r="P36" s="244"/>
      <c r="Q36" s="244">
        <v>12</v>
      </c>
      <c r="R36" s="244">
        <v>1</v>
      </c>
      <c r="S36" s="244">
        <v>0</v>
      </c>
      <c r="T36" s="236">
        <f>N36+O36+P36+Q36+R36+S36</f>
        <v>48</v>
      </c>
      <c r="U36" s="240">
        <f t="shared" si="2"/>
        <v>78.78787878787878</v>
      </c>
    </row>
    <row r="37" spans="1:21" ht="19.5" customHeight="1">
      <c r="A37" s="69">
        <v>22</v>
      </c>
      <c r="B37" s="73" t="s">
        <v>176</v>
      </c>
      <c r="C37" s="244">
        <v>137</v>
      </c>
      <c r="D37" s="236">
        <f>E37+F37</f>
        <v>154</v>
      </c>
      <c r="E37" s="244">
        <v>64</v>
      </c>
      <c r="F37" s="244">
        <v>90</v>
      </c>
      <c r="G37" s="244"/>
      <c r="H37" s="244"/>
      <c r="I37" s="236">
        <f>J37+Q37+R37+S37</f>
        <v>154</v>
      </c>
      <c r="J37" s="236">
        <f>K37+N37+O37+P37</f>
        <v>139</v>
      </c>
      <c r="K37" s="236">
        <f>L37+M37</f>
        <v>81</v>
      </c>
      <c r="L37" s="244">
        <v>80</v>
      </c>
      <c r="M37" s="244">
        <v>1</v>
      </c>
      <c r="N37" s="244">
        <v>58</v>
      </c>
      <c r="O37" s="244"/>
      <c r="P37" s="248"/>
      <c r="Q37" s="248">
        <v>14</v>
      </c>
      <c r="R37" s="248">
        <v>1</v>
      </c>
      <c r="S37" s="248"/>
      <c r="T37" s="236">
        <f>N37+O37+P37+Q37+R37+S37</f>
        <v>73</v>
      </c>
      <c r="U37" s="240">
        <f t="shared" si="2"/>
        <v>58.27338129496403</v>
      </c>
    </row>
    <row r="38" spans="1:21" s="343" customFormat="1" ht="25.5">
      <c r="A38" s="338" t="s">
        <v>39</v>
      </c>
      <c r="B38" s="339" t="s">
        <v>178</v>
      </c>
      <c r="C38" s="340">
        <f aca="true" t="shared" si="17" ref="C38:T38">SUM(C39:C41)</f>
        <v>515</v>
      </c>
      <c r="D38" s="340">
        <f t="shared" si="17"/>
        <v>515</v>
      </c>
      <c r="E38" s="340">
        <f t="shared" si="17"/>
        <v>274</v>
      </c>
      <c r="F38" s="340">
        <f t="shared" si="17"/>
        <v>241</v>
      </c>
      <c r="G38" s="340">
        <f t="shared" si="17"/>
        <v>3</v>
      </c>
      <c r="H38" s="340">
        <f t="shared" si="17"/>
        <v>0</v>
      </c>
      <c r="I38" s="340">
        <f t="shared" si="17"/>
        <v>512</v>
      </c>
      <c r="J38" s="340">
        <f t="shared" si="17"/>
        <v>381</v>
      </c>
      <c r="K38" s="340">
        <f t="shared" si="17"/>
        <v>216</v>
      </c>
      <c r="L38" s="340">
        <f t="shared" si="17"/>
        <v>208</v>
      </c>
      <c r="M38" s="340">
        <f t="shared" si="17"/>
        <v>8</v>
      </c>
      <c r="N38" s="340">
        <f t="shared" si="17"/>
        <v>165</v>
      </c>
      <c r="O38" s="340">
        <f t="shared" si="17"/>
        <v>0</v>
      </c>
      <c r="P38" s="340">
        <f t="shared" si="17"/>
        <v>0</v>
      </c>
      <c r="Q38" s="340">
        <f t="shared" si="17"/>
        <v>131</v>
      </c>
      <c r="R38" s="340">
        <f t="shared" si="17"/>
        <v>0</v>
      </c>
      <c r="S38" s="340">
        <f t="shared" si="17"/>
        <v>0</v>
      </c>
      <c r="T38" s="340">
        <f t="shared" si="17"/>
        <v>296</v>
      </c>
      <c r="U38" s="341">
        <f t="shared" si="2"/>
        <v>56.69291338582677</v>
      </c>
    </row>
    <row r="39" spans="1:21" ht="19.5" customHeight="1">
      <c r="A39" s="69">
        <v>23</v>
      </c>
      <c r="B39" s="335" t="s">
        <v>390</v>
      </c>
      <c r="C39" s="197">
        <v>278</v>
      </c>
      <c r="D39" s="236">
        <f>E39+F39</f>
        <v>278</v>
      </c>
      <c r="E39" s="197">
        <v>161</v>
      </c>
      <c r="F39" s="197">
        <v>117</v>
      </c>
      <c r="G39" s="197">
        <v>1</v>
      </c>
      <c r="H39" s="53"/>
      <c r="I39" s="236">
        <f>J39+Q39+R39+S39</f>
        <v>277</v>
      </c>
      <c r="J39" s="236">
        <f>K39+N39+O39+P39</f>
        <v>202</v>
      </c>
      <c r="K39" s="236">
        <f>L39+M39</f>
        <v>118</v>
      </c>
      <c r="L39" s="197">
        <v>111</v>
      </c>
      <c r="M39" s="197">
        <v>7</v>
      </c>
      <c r="N39" s="197">
        <v>84</v>
      </c>
      <c r="O39" s="197"/>
      <c r="P39" s="200"/>
      <c r="Q39" s="200">
        <v>75</v>
      </c>
      <c r="R39" s="53"/>
      <c r="S39" s="53"/>
      <c r="T39" s="236">
        <f>N39+O39+P39+Q39+R39+S39</f>
        <v>159</v>
      </c>
      <c r="U39" s="240">
        <f t="shared" si="2"/>
        <v>58.415841584158414</v>
      </c>
    </row>
    <row r="40" spans="1:21" ht="19.5" customHeight="1">
      <c r="A40" s="69">
        <v>24</v>
      </c>
      <c r="B40" s="335" t="s">
        <v>179</v>
      </c>
      <c r="C40" s="197">
        <v>79</v>
      </c>
      <c r="D40" s="236">
        <f>E40+F40</f>
        <v>79</v>
      </c>
      <c r="E40" s="197">
        <v>53</v>
      </c>
      <c r="F40" s="197">
        <v>26</v>
      </c>
      <c r="G40" s="197"/>
      <c r="H40" s="53"/>
      <c r="I40" s="236">
        <f>J40+Q40+R40+S40</f>
        <v>79</v>
      </c>
      <c r="J40" s="236">
        <f>K40+N40+O40+P40</f>
        <v>56</v>
      </c>
      <c r="K40" s="236">
        <f>L40+M40</f>
        <v>22</v>
      </c>
      <c r="L40" s="197">
        <v>22</v>
      </c>
      <c r="M40" s="197"/>
      <c r="N40" s="197">
        <v>34</v>
      </c>
      <c r="O40" s="197"/>
      <c r="P40" s="200"/>
      <c r="Q40" s="200">
        <v>23</v>
      </c>
      <c r="R40" s="53"/>
      <c r="S40" s="53"/>
      <c r="T40" s="236">
        <f>N40+O40+P40+Q40+R40+S40</f>
        <v>57</v>
      </c>
      <c r="U40" s="240">
        <f t="shared" si="2"/>
        <v>39.285714285714285</v>
      </c>
    </row>
    <row r="41" spans="1:21" ht="19.5" customHeight="1">
      <c r="A41" s="69">
        <v>25</v>
      </c>
      <c r="B41" s="335" t="s">
        <v>181</v>
      </c>
      <c r="C41" s="197">
        <v>158</v>
      </c>
      <c r="D41" s="236">
        <f>E41+F41</f>
        <v>158</v>
      </c>
      <c r="E41" s="197">
        <v>60</v>
      </c>
      <c r="F41" s="197">
        <v>98</v>
      </c>
      <c r="G41" s="197">
        <v>2</v>
      </c>
      <c r="H41" s="197"/>
      <c r="I41" s="236">
        <f>J41+Q41+R41+S41</f>
        <v>156</v>
      </c>
      <c r="J41" s="236">
        <f>K41+N41+O41+P41</f>
        <v>123</v>
      </c>
      <c r="K41" s="236">
        <f>L41+M41</f>
        <v>76</v>
      </c>
      <c r="L41" s="197">
        <v>75</v>
      </c>
      <c r="M41" s="197">
        <v>1</v>
      </c>
      <c r="N41" s="197">
        <v>47</v>
      </c>
      <c r="O41" s="197"/>
      <c r="P41" s="200"/>
      <c r="Q41" s="200">
        <v>33</v>
      </c>
      <c r="R41" s="53"/>
      <c r="S41" s="53"/>
      <c r="T41" s="236">
        <f>N41+O41+P41+Q41+R41+S41</f>
        <v>80</v>
      </c>
      <c r="U41" s="240">
        <f t="shared" si="2"/>
        <v>61.78861788617886</v>
      </c>
    </row>
    <row r="42" spans="1:21" s="343" customFormat="1" ht="15.75">
      <c r="A42" s="338" t="s">
        <v>40</v>
      </c>
      <c r="B42" s="339" t="s">
        <v>182</v>
      </c>
      <c r="C42" s="340">
        <f>SUM(C43:C45)</f>
        <v>140</v>
      </c>
      <c r="D42" s="340">
        <f aca="true" t="shared" si="18" ref="D42:T42">SUM(D43:D45)</f>
        <v>182</v>
      </c>
      <c r="E42" s="340">
        <f t="shared" si="18"/>
        <v>27</v>
      </c>
      <c r="F42" s="340">
        <f t="shared" si="18"/>
        <v>155</v>
      </c>
      <c r="G42" s="340">
        <f t="shared" si="18"/>
        <v>2</v>
      </c>
      <c r="H42" s="340">
        <f t="shared" si="18"/>
        <v>0</v>
      </c>
      <c r="I42" s="340">
        <f t="shared" si="18"/>
        <v>180</v>
      </c>
      <c r="J42" s="340">
        <f t="shared" si="18"/>
        <v>166</v>
      </c>
      <c r="K42" s="340">
        <f t="shared" si="18"/>
        <v>157</v>
      </c>
      <c r="L42" s="340">
        <f t="shared" si="18"/>
        <v>157</v>
      </c>
      <c r="M42" s="340">
        <f t="shared" si="18"/>
        <v>0</v>
      </c>
      <c r="N42" s="340">
        <f t="shared" si="18"/>
        <v>9</v>
      </c>
      <c r="O42" s="340">
        <f t="shared" si="18"/>
        <v>0</v>
      </c>
      <c r="P42" s="340">
        <f t="shared" si="18"/>
        <v>0</v>
      </c>
      <c r="Q42" s="340">
        <f t="shared" si="18"/>
        <v>14</v>
      </c>
      <c r="R42" s="340">
        <f t="shared" si="18"/>
        <v>0</v>
      </c>
      <c r="S42" s="340">
        <f t="shared" si="18"/>
        <v>0</v>
      </c>
      <c r="T42" s="340">
        <f t="shared" si="18"/>
        <v>23</v>
      </c>
      <c r="U42" s="341">
        <f t="shared" si="2"/>
        <v>94.57831325301204</v>
      </c>
    </row>
    <row r="43" spans="1:21" ht="19.5" customHeight="1">
      <c r="A43" s="69">
        <v>26</v>
      </c>
      <c r="B43" s="72" t="s">
        <v>183</v>
      </c>
      <c r="C43" s="197">
        <v>27</v>
      </c>
      <c r="D43" s="236">
        <f>E43+F43</f>
        <v>37</v>
      </c>
      <c r="E43" s="53">
        <v>0</v>
      </c>
      <c r="F43" s="53">
        <v>37</v>
      </c>
      <c r="G43" s="53"/>
      <c r="H43" s="53"/>
      <c r="I43" s="236">
        <f>J43+Q43+R43+S43</f>
        <v>37</v>
      </c>
      <c r="J43" s="236">
        <f>K43+N43+O43+P43</f>
        <v>37</v>
      </c>
      <c r="K43" s="236">
        <f>L43+M43</f>
        <v>37</v>
      </c>
      <c r="L43" s="53">
        <v>37</v>
      </c>
      <c r="M43" s="53"/>
      <c r="N43" s="53"/>
      <c r="O43" s="53"/>
      <c r="P43" s="53"/>
      <c r="Q43" s="53"/>
      <c r="R43" s="53"/>
      <c r="S43" s="53"/>
      <c r="T43" s="236">
        <f>N43+O43+P43+Q43+R43+S43</f>
        <v>0</v>
      </c>
      <c r="U43" s="240">
        <f t="shared" si="2"/>
        <v>100</v>
      </c>
    </row>
    <row r="44" spans="1:21" ht="19.5" customHeight="1">
      <c r="A44" s="69">
        <v>27</v>
      </c>
      <c r="B44" s="72" t="s">
        <v>184</v>
      </c>
      <c r="C44" s="197">
        <v>60</v>
      </c>
      <c r="D44" s="236">
        <f>E44+F44</f>
        <v>77</v>
      </c>
      <c r="E44" s="53">
        <v>17</v>
      </c>
      <c r="F44" s="53">
        <v>60</v>
      </c>
      <c r="G44" s="53">
        <v>2</v>
      </c>
      <c r="H44" s="53"/>
      <c r="I44" s="236">
        <f>J44+Q44+R44+S44</f>
        <v>75</v>
      </c>
      <c r="J44" s="236">
        <f>K44+N44+O44+P44</f>
        <v>63</v>
      </c>
      <c r="K44" s="236">
        <f>L44+M44</f>
        <v>60</v>
      </c>
      <c r="L44" s="53">
        <v>60</v>
      </c>
      <c r="M44" s="53"/>
      <c r="N44" s="53">
        <v>3</v>
      </c>
      <c r="O44" s="53"/>
      <c r="P44" s="53"/>
      <c r="Q44" s="53">
        <v>12</v>
      </c>
      <c r="R44" s="53"/>
      <c r="S44" s="53"/>
      <c r="T44" s="236">
        <f>N44+O44+P44+Q44+R44+S44</f>
        <v>15</v>
      </c>
      <c r="U44" s="240">
        <f t="shared" si="2"/>
        <v>95.23809523809523</v>
      </c>
    </row>
    <row r="45" spans="1:21" ht="19.5" customHeight="1">
      <c r="A45" s="69">
        <v>28</v>
      </c>
      <c r="B45" s="72" t="s">
        <v>185</v>
      </c>
      <c r="C45" s="197">
        <v>53</v>
      </c>
      <c r="D45" s="236">
        <f>E45+F45</f>
        <v>68</v>
      </c>
      <c r="E45" s="53">
        <v>10</v>
      </c>
      <c r="F45" s="53">
        <v>58</v>
      </c>
      <c r="G45" s="53"/>
      <c r="H45" s="53"/>
      <c r="I45" s="236">
        <f>J45+Q45+R45+S45</f>
        <v>68</v>
      </c>
      <c r="J45" s="236">
        <f>K45+N45+O45+P45</f>
        <v>66</v>
      </c>
      <c r="K45" s="236">
        <f>L45+M45</f>
        <v>60</v>
      </c>
      <c r="L45" s="53">
        <v>60</v>
      </c>
      <c r="M45" s="53"/>
      <c r="N45" s="53">
        <v>6</v>
      </c>
      <c r="O45" s="53"/>
      <c r="P45" s="53"/>
      <c r="Q45" s="53">
        <v>2</v>
      </c>
      <c r="R45" s="53"/>
      <c r="S45" s="53"/>
      <c r="T45" s="236">
        <f>N45+O45+P45+Q45+R45+S45</f>
        <v>8</v>
      </c>
      <c r="U45" s="240">
        <f t="shared" si="2"/>
        <v>90.9090909090909</v>
      </c>
    </row>
    <row r="46" spans="1:21" s="343" customFormat="1" ht="15.75">
      <c r="A46" s="338" t="s">
        <v>41</v>
      </c>
      <c r="B46" s="339" t="s">
        <v>186</v>
      </c>
      <c r="C46" s="340">
        <f>SUM(C47:C50)</f>
        <v>378</v>
      </c>
      <c r="D46" s="340">
        <f aca="true" t="shared" si="19" ref="D46:T46">SUM(D47:D50)</f>
        <v>378</v>
      </c>
      <c r="E46" s="340">
        <f t="shared" si="19"/>
        <v>102</v>
      </c>
      <c r="F46" s="340">
        <f t="shared" si="19"/>
        <v>276</v>
      </c>
      <c r="G46" s="340">
        <f t="shared" si="19"/>
        <v>2</v>
      </c>
      <c r="H46" s="340">
        <f t="shared" si="19"/>
        <v>0</v>
      </c>
      <c r="I46" s="340">
        <f t="shared" si="19"/>
        <v>376</v>
      </c>
      <c r="J46" s="340">
        <f t="shared" si="19"/>
        <v>347</v>
      </c>
      <c r="K46" s="340">
        <f t="shared" si="19"/>
        <v>228</v>
      </c>
      <c r="L46" s="340">
        <f t="shared" si="19"/>
        <v>228</v>
      </c>
      <c r="M46" s="340">
        <f t="shared" si="19"/>
        <v>0</v>
      </c>
      <c r="N46" s="340">
        <f t="shared" si="19"/>
        <v>119</v>
      </c>
      <c r="O46" s="340">
        <f t="shared" si="19"/>
        <v>0</v>
      </c>
      <c r="P46" s="340">
        <f t="shared" si="19"/>
        <v>0</v>
      </c>
      <c r="Q46" s="340">
        <f t="shared" si="19"/>
        <v>29</v>
      </c>
      <c r="R46" s="340">
        <f t="shared" si="19"/>
        <v>0</v>
      </c>
      <c r="S46" s="340">
        <f t="shared" si="19"/>
        <v>0</v>
      </c>
      <c r="T46" s="340">
        <f t="shared" si="19"/>
        <v>148</v>
      </c>
      <c r="U46" s="341">
        <f t="shared" si="2"/>
        <v>65.70605187319885</v>
      </c>
    </row>
    <row r="47" spans="1:21" ht="19.5" customHeight="1">
      <c r="A47" s="74" t="s">
        <v>392</v>
      </c>
      <c r="B47" s="72" t="s">
        <v>187</v>
      </c>
      <c r="C47" s="244">
        <v>112</v>
      </c>
      <c r="D47" s="236">
        <f>E47+F47</f>
        <v>112</v>
      </c>
      <c r="E47" s="53">
        <v>20</v>
      </c>
      <c r="F47" s="53">
        <v>92</v>
      </c>
      <c r="G47" s="53">
        <v>1</v>
      </c>
      <c r="H47" s="53"/>
      <c r="I47" s="236">
        <f>J47+Q47+R47+S47</f>
        <v>111</v>
      </c>
      <c r="J47" s="236">
        <f>K47+N47+O47+P47</f>
        <v>109</v>
      </c>
      <c r="K47" s="236">
        <f>L47+M47</f>
        <v>79</v>
      </c>
      <c r="L47" s="53">
        <v>79</v>
      </c>
      <c r="M47" s="53"/>
      <c r="N47" s="53">
        <v>30</v>
      </c>
      <c r="O47" s="53"/>
      <c r="P47" s="53"/>
      <c r="Q47" s="53">
        <v>2</v>
      </c>
      <c r="R47" s="53"/>
      <c r="S47" s="53"/>
      <c r="T47" s="236">
        <f>N47+O47+P47+Q47+R47+S47</f>
        <v>32</v>
      </c>
      <c r="U47" s="240">
        <f t="shared" si="2"/>
        <v>72.47706422018348</v>
      </c>
    </row>
    <row r="48" spans="1:21" ht="19.5" customHeight="1">
      <c r="A48" s="74" t="s">
        <v>188</v>
      </c>
      <c r="B48" s="73" t="s">
        <v>189</v>
      </c>
      <c r="C48" s="244">
        <v>102</v>
      </c>
      <c r="D48" s="236">
        <f>E48+F48</f>
        <v>102</v>
      </c>
      <c r="E48" s="53">
        <v>32</v>
      </c>
      <c r="F48" s="53">
        <v>70</v>
      </c>
      <c r="G48" s="53">
        <v>1</v>
      </c>
      <c r="H48" s="53"/>
      <c r="I48" s="236">
        <f>J48+Q48+R48+S48</f>
        <v>101</v>
      </c>
      <c r="J48" s="236">
        <f>K48+N48+O48+P48</f>
        <v>93</v>
      </c>
      <c r="K48" s="236">
        <f>L48+M48</f>
        <v>60</v>
      </c>
      <c r="L48" s="53">
        <v>60</v>
      </c>
      <c r="M48" s="53"/>
      <c r="N48" s="53">
        <v>33</v>
      </c>
      <c r="O48" s="53"/>
      <c r="P48" s="53"/>
      <c r="Q48" s="53">
        <v>8</v>
      </c>
      <c r="R48" s="53"/>
      <c r="S48" s="53"/>
      <c r="T48" s="236">
        <f>N48+O48+P48+Q48+R48+S48</f>
        <v>41</v>
      </c>
      <c r="U48" s="240">
        <f t="shared" si="2"/>
        <v>64.51612903225806</v>
      </c>
    </row>
    <row r="49" spans="1:21" ht="19.5" customHeight="1">
      <c r="A49" s="74" t="s">
        <v>190</v>
      </c>
      <c r="B49" s="72" t="s">
        <v>191</v>
      </c>
      <c r="C49" s="244">
        <v>128</v>
      </c>
      <c r="D49" s="236">
        <f>E49+F49</f>
        <v>128</v>
      </c>
      <c r="E49" s="53">
        <v>50</v>
      </c>
      <c r="F49" s="53">
        <v>78</v>
      </c>
      <c r="G49" s="53"/>
      <c r="H49" s="53"/>
      <c r="I49" s="236">
        <f>J49+Q49+R49+S49</f>
        <v>128</v>
      </c>
      <c r="J49" s="236">
        <f>K49+N49+O49+P49</f>
        <v>109</v>
      </c>
      <c r="K49" s="236">
        <f>L49+M49</f>
        <v>62</v>
      </c>
      <c r="L49" s="53">
        <v>62</v>
      </c>
      <c r="M49" s="53"/>
      <c r="N49" s="53">
        <v>47</v>
      </c>
      <c r="O49" s="53"/>
      <c r="P49" s="53"/>
      <c r="Q49" s="53">
        <v>19</v>
      </c>
      <c r="R49" s="53"/>
      <c r="S49" s="53"/>
      <c r="T49" s="236">
        <f>N49+O49+P49+Q49+R49+S49</f>
        <v>66</v>
      </c>
      <c r="U49" s="240">
        <f>(K49/J49)*100</f>
        <v>56.88073394495413</v>
      </c>
    </row>
    <row r="50" spans="1:21" ht="19.5" customHeight="1">
      <c r="A50" s="74" t="s">
        <v>193</v>
      </c>
      <c r="B50" s="72" t="s">
        <v>372</v>
      </c>
      <c r="C50" s="244">
        <v>36</v>
      </c>
      <c r="D50" s="236">
        <f>E50+F50</f>
        <v>36</v>
      </c>
      <c r="E50" s="53"/>
      <c r="F50" s="53">
        <v>36</v>
      </c>
      <c r="G50" s="53"/>
      <c r="H50" s="53"/>
      <c r="I50" s="236">
        <f>J50+Q50+R50+S50</f>
        <v>36</v>
      </c>
      <c r="J50" s="236">
        <f>K50+N50+O50+P50</f>
        <v>36</v>
      </c>
      <c r="K50" s="236">
        <f>L50+M50</f>
        <v>27</v>
      </c>
      <c r="L50" s="53">
        <v>27</v>
      </c>
      <c r="M50" s="53"/>
      <c r="N50" s="53">
        <v>9</v>
      </c>
      <c r="O50" s="53"/>
      <c r="P50" s="53"/>
      <c r="Q50" s="53"/>
      <c r="R50" s="53"/>
      <c r="S50" s="53"/>
      <c r="T50" s="236">
        <f>N50+O50+P50+Q50+R50+S50</f>
        <v>9</v>
      </c>
      <c r="U50" s="240">
        <f t="shared" si="2"/>
        <v>75</v>
      </c>
    </row>
    <row r="51" spans="1:21" s="343" customFormat="1" ht="15.75">
      <c r="A51" s="338" t="s">
        <v>42</v>
      </c>
      <c r="B51" s="339" t="s">
        <v>192</v>
      </c>
      <c r="C51" s="340">
        <f aca="true" t="shared" si="20" ref="C51:T51">SUM(C52:C53)</f>
        <v>62</v>
      </c>
      <c r="D51" s="340">
        <f t="shared" si="20"/>
        <v>104</v>
      </c>
      <c r="E51" s="340">
        <f t="shared" si="20"/>
        <v>30</v>
      </c>
      <c r="F51" s="340">
        <f t="shared" si="20"/>
        <v>74</v>
      </c>
      <c r="G51" s="340">
        <f t="shared" si="20"/>
        <v>1</v>
      </c>
      <c r="H51" s="340">
        <f t="shared" si="20"/>
        <v>0</v>
      </c>
      <c r="I51" s="340">
        <f t="shared" si="20"/>
        <v>103</v>
      </c>
      <c r="J51" s="340">
        <f t="shared" si="20"/>
        <v>97</v>
      </c>
      <c r="K51" s="340">
        <f t="shared" si="20"/>
        <v>60</v>
      </c>
      <c r="L51" s="340">
        <f t="shared" si="20"/>
        <v>60</v>
      </c>
      <c r="M51" s="340">
        <f t="shared" si="20"/>
        <v>0</v>
      </c>
      <c r="N51" s="340">
        <f t="shared" si="20"/>
        <v>37</v>
      </c>
      <c r="O51" s="340">
        <f t="shared" si="20"/>
        <v>0</v>
      </c>
      <c r="P51" s="340">
        <f t="shared" si="20"/>
        <v>0</v>
      </c>
      <c r="Q51" s="340">
        <f t="shared" si="20"/>
        <v>6</v>
      </c>
      <c r="R51" s="340">
        <f t="shared" si="20"/>
        <v>0</v>
      </c>
      <c r="S51" s="340">
        <f t="shared" si="20"/>
        <v>0</v>
      </c>
      <c r="T51" s="340">
        <f t="shared" si="20"/>
        <v>43</v>
      </c>
      <c r="U51" s="341">
        <f t="shared" si="2"/>
        <v>61.855670103092784</v>
      </c>
    </row>
    <row r="52" spans="1:21" ht="19.5" customHeight="1">
      <c r="A52" s="74" t="s">
        <v>195</v>
      </c>
      <c r="B52" s="72" t="s">
        <v>194</v>
      </c>
      <c r="C52" s="197">
        <v>31</v>
      </c>
      <c r="D52" s="236">
        <f>E52+F52</f>
        <v>47</v>
      </c>
      <c r="E52" s="196">
        <v>12</v>
      </c>
      <c r="F52" s="197">
        <v>35</v>
      </c>
      <c r="G52" s="197"/>
      <c r="H52" s="53"/>
      <c r="I52" s="236">
        <f>J52+Q52+R52+S52</f>
        <v>47</v>
      </c>
      <c r="J52" s="236">
        <f>K52+N52+O52+P52</f>
        <v>44</v>
      </c>
      <c r="K52" s="236">
        <f>L52+M52</f>
        <v>30</v>
      </c>
      <c r="L52" s="197">
        <v>30</v>
      </c>
      <c r="M52" s="197"/>
      <c r="N52" s="197">
        <v>14</v>
      </c>
      <c r="O52" s="197"/>
      <c r="P52" s="197"/>
      <c r="Q52" s="197">
        <v>3</v>
      </c>
      <c r="R52" s="197"/>
      <c r="S52" s="197"/>
      <c r="T52" s="236">
        <f>N52+O52+P52+Q52+R52+S52</f>
        <v>17</v>
      </c>
      <c r="U52" s="240">
        <f t="shared" si="2"/>
        <v>68.18181818181817</v>
      </c>
    </row>
    <row r="53" spans="1:21" ht="19.5" customHeight="1">
      <c r="A53" s="74" t="s">
        <v>198</v>
      </c>
      <c r="B53" s="72" t="s">
        <v>196</v>
      </c>
      <c r="C53" s="197">
        <v>31</v>
      </c>
      <c r="D53" s="236">
        <f>E53+F53</f>
        <v>57</v>
      </c>
      <c r="E53" s="197">
        <v>18</v>
      </c>
      <c r="F53" s="197">
        <v>39</v>
      </c>
      <c r="G53" s="197">
        <v>1</v>
      </c>
      <c r="H53" s="53"/>
      <c r="I53" s="236">
        <f>J53+Q53+R53+S53</f>
        <v>56</v>
      </c>
      <c r="J53" s="236">
        <f>K53+N53+O53+P53</f>
        <v>53</v>
      </c>
      <c r="K53" s="236">
        <f>L53+M53</f>
        <v>30</v>
      </c>
      <c r="L53" s="197">
        <v>30</v>
      </c>
      <c r="M53" s="197"/>
      <c r="N53" s="197">
        <v>23</v>
      </c>
      <c r="O53" s="197"/>
      <c r="P53" s="200"/>
      <c r="Q53" s="200">
        <v>3</v>
      </c>
      <c r="R53" s="200"/>
      <c r="S53" s="200"/>
      <c r="T53" s="236">
        <f>N53+O53+P53+Q53+R53+S53</f>
        <v>26</v>
      </c>
      <c r="U53" s="240">
        <f t="shared" si="2"/>
        <v>56.60377358490566</v>
      </c>
    </row>
    <row r="54" spans="1:21" s="343" customFormat="1" ht="15.75">
      <c r="A54" s="338" t="s">
        <v>43</v>
      </c>
      <c r="B54" s="339" t="s">
        <v>197</v>
      </c>
      <c r="C54" s="340">
        <f aca="true" t="shared" si="21" ref="C54:T54">SUM(C55:C58)</f>
        <v>441</v>
      </c>
      <c r="D54" s="340">
        <f>SUM(D55:D58)</f>
        <v>441</v>
      </c>
      <c r="E54" s="340">
        <f t="shared" si="21"/>
        <v>187</v>
      </c>
      <c r="F54" s="340">
        <f t="shared" si="21"/>
        <v>254</v>
      </c>
      <c r="G54" s="340">
        <f t="shared" si="21"/>
        <v>2</v>
      </c>
      <c r="H54" s="340">
        <f t="shared" si="21"/>
        <v>0</v>
      </c>
      <c r="I54" s="340">
        <f t="shared" si="21"/>
        <v>439</v>
      </c>
      <c r="J54" s="340">
        <f t="shared" si="21"/>
        <v>369</v>
      </c>
      <c r="K54" s="340">
        <f t="shared" si="21"/>
        <v>249</v>
      </c>
      <c r="L54" s="340">
        <f t="shared" si="21"/>
        <v>241</v>
      </c>
      <c r="M54" s="340">
        <f t="shared" si="21"/>
        <v>8</v>
      </c>
      <c r="N54" s="340">
        <f t="shared" si="21"/>
        <v>120</v>
      </c>
      <c r="O54" s="340">
        <f t="shared" si="21"/>
        <v>0</v>
      </c>
      <c r="P54" s="340">
        <f t="shared" si="21"/>
        <v>0</v>
      </c>
      <c r="Q54" s="340">
        <f t="shared" si="21"/>
        <v>70</v>
      </c>
      <c r="R54" s="340">
        <f t="shared" si="21"/>
        <v>0</v>
      </c>
      <c r="S54" s="340">
        <f t="shared" si="21"/>
        <v>0</v>
      </c>
      <c r="T54" s="340">
        <f t="shared" si="21"/>
        <v>190</v>
      </c>
      <c r="U54" s="341">
        <f t="shared" si="2"/>
        <v>67.47967479674797</v>
      </c>
    </row>
    <row r="55" spans="1:21" ht="19.5" customHeight="1">
      <c r="A55" s="74" t="s">
        <v>200</v>
      </c>
      <c r="B55" s="72" t="s">
        <v>199</v>
      </c>
      <c r="C55" s="197">
        <v>82</v>
      </c>
      <c r="D55" s="236">
        <f>E55+F55</f>
        <v>82</v>
      </c>
      <c r="E55" s="196">
        <v>29</v>
      </c>
      <c r="F55" s="197">
        <v>53</v>
      </c>
      <c r="G55" s="53"/>
      <c r="H55" s="53"/>
      <c r="I55" s="236">
        <f>J55+Q55+R55+S55</f>
        <v>82</v>
      </c>
      <c r="J55" s="236">
        <f>K55+N55+O55+P55</f>
        <v>67</v>
      </c>
      <c r="K55" s="236">
        <f>L55+M55</f>
        <v>61</v>
      </c>
      <c r="L55" s="197">
        <v>58</v>
      </c>
      <c r="M55" s="197">
        <v>3</v>
      </c>
      <c r="N55" s="197">
        <v>6</v>
      </c>
      <c r="O55" s="197"/>
      <c r="P55" s="197"/>
      <c r="Q55" s="197">
        <v>15</v>
      </c>
      <c r="R55" s="53"/>
      <c r="S55" s="53"/>
      <c r="T55" s="236">
        <f>N55+O55+P55+Q55+R55+S55</f>
        <v>21</v>
      </c>
      <c r="U55" s="240">
        <f t="shared" si="2"/>
        <v>91.04477611940298</v>
      </c>
    </row>
    <row r="56" spans="1:21" ht="19.5" customHeight="1">
      <c r="A56" s="74" t="s">
        <v>201</v>
      </c>
      <c r="B56" s="72" t="s">
        <v>202</v>
      </c>
      <c r="C56" s="197">
        <v>119</v>
      </c>
      <c r="D56" s="236">
        <f>E56+F56</f>
        <v>119</v>
      </c>
      <c r="E56" s="196">
        <v>43</v>
      </c>
      <c r="F56" s="197">
        <v>76</v>
      </c>
      <c r="G56" s="197">
        <v>2</v>
      </c>
      <c r="H56" s="53"/>
      <c r="I56" s="236">
        <f>J56+Q56+R56+S56</f>
        <v>117</v>
      </c>
      <c r="J56" s="236">
        <f>K56+N56+O56+P56</f>
        <v>100</v>
      </c>
      <c r="K56" s="236">
        <f>L56+M56</f>
        <v>74</v>
      </c>
      <c r="L56" s="197">
        <v>72</v>
      </c>
      <c r="M56" s="197">
        <v>2</v>
      </c>
      <c r="N56" s="197">
        <v>26</v>
      </c>
      <c r="O56" s="197"/>
      <c r="P56" s="197"/>
      <c r="Q56" s="197">
        <v>17</v>
      </c>
      <c r="R56" s="53"/>
      <c r="S56" s="53"/>
      <c r="T56" s="236">
        <f>N56+O56+P56+Q56+R56+S56</f>
        <v>43</v>
      </c>
      <c r="U56" s="240">
        <f t="shared" si="2"/>
        <v>74</v>
      </c>
    </row>
    <row r="57" spans="1:21" ht="19.5" customHeight="1">
      <c r="A57" s="74" t="s">
        <v>204</v>
      </c>
      <c r="B57" s="72" t="s">
        <v>177</v>
      </c>
      <c r="C57" s="197">
        <v>99</v>
      </c>
      <c r="D57" s="236">
        <f>E57+F57</f>
        <v>99</v>
      </c>
      <c r="E57" s="197">
        <v>41</v>
      </c>
      <c r="F57" s="197">
        <v>58</v>
      </c>
      <c r="G57" s="197">
        <v>0</v>
      </c>
      <c r="H57" s="53"/>
      <c r="I57" s="236">
        <f>J57+Q57+R57+S57</f>
        <v>99</v>
      </c>
      <c r="J57" s="236">
        <f>K57+N57+O57+P57</f>
        <v>92</v>
      </c>
      <c r="K57" s="236">
        <f>L57+M57</f>
        <v>58</v>
      </c>
      <c r="L57" s="197">
        <v>57</v>
      </c>
      <c r="M57" s="197">
        <v>1</v>
      </c>
      <c r="N57" s="197">
        <v>34</v>
      </c>
      <c r="O57" s="197"/>
      <c r="P57" s="200"/>
      <c r="Q57" s="200">
        <v>7</v>
      </c>
      <c r="R57" s="53"/>
      <c r="S57" s="53"/>
      <c r="T57" s="236">
        <f>N57+O57+P57+Q57+R57+S57</f>
        <v>41</v>
      </c>
      <c r="U57" s="240">
        <f>(K57/J57)*100</f>
        <v>63.04347826086957</v>
      </c>
    </row>
    <row r="58" spans="1:21" ht="19.5" customHeight="1">
      <c r="A58" s="74" t="s">
        <v>206</v>
      </c>
      <c r="B58" s="72" t="s">
        <v>373</v>
      </c>
      <c r="C58" s="197">
        <v>141</v>
      </c>
      <c r="D58" s="236">
        <f>E58+F58</f>
        <v>141</v>
      </c>
      <c r="E58" s="197">
        <v>74</v>
      </c>
      <c r="F58" s="197">
        <v>67</v>
      </c>
      <c r="G58" s="197"/>
      <c r="H58" s="53"/>
      <c r="I58" s="236">
        <f>J58+Q58+R58+S58</f>
        <v>141</v>
      </c>
      <c r="J58" s="236">
        <f>K58+N58+O58+P58</f>
        <v>110</v>
      </c>
      <c r="K58" s="236">
        <f>L58+M58</f>
        <v>56</v>
      </c>
      <c r="L58" s="197">
        <v>54</v>
      </c>
      <c r="M58" s="197">
        <v>2</v>
      </c>
      <c r="N58" s="197">
        <v>54</v>
      </c>
      <c r="O58" s="197"/>
      <c r="P58" s="200"/>
      <c r="Q58" s="200">
        <v>31</v>
      </c>
      <c r="R58" s="53"/>
      <c r="S58" s="53"/>
      <c r="T58" s="236">
        <f>N58+O58+P58+Q58+R58+S58</f>
        <v>85</v>
      </c>
      <c r="U58" s="240">
        <f t="shared" si="2"/>
        <v>50.90909090909091</v>
      </c>
    </row>
    <row r="59" spans="1:21" s="343" customFormat="1" ht="26.25" customHeight="1">
      <c r="A59" s="338" t="s">
        <v>44</v>
      </c>
      <c r="B59" s="339" t="s">
        <v>203</v>
      </c>
      <c r="C59" s="342">
        <f>SUM(C60:C61)</f>
        <v>97</v>
      </c>
      <c r="D59" s="340">
        <f aca="true" t="shared" si="22" ref="D59:T59">SUM(D60:D61)</f>
        <v>134</v>
      </c>
      <c r="E59" s="340">
        <f t="shared" si="22"/>
        <v>14</v>
      </c>
      <c r="F59" s="340">
        <f t="shared" si="22"/>
        <v>120</v>
      </c>
      <c r="G59" s="340">
        <f t="shared" si="22"/>
        <v>0</v>
      </c>
      <c r="H59" s="340">
        <f t="shared" si="22"/>
        <v>0</v>
      </c>
      <c r="I59" s="340">
        <f t="shared" si="22"/>
        <v>134</v>
      </c>
      <c r="J59" s="340">
        <f t="shared" si="22"/>
        <v>127</v>
      </c>
      <c r="K59" s="340">
        <f t="shared" si="22"/>
        <v>99</v>
      </c>
      <c r="L59" s="340">
        <f t="shared" si="22"/>
        <v>99</v>
      </c>
      <c r="M59" s="340">
        <f t="shared" si="22"/>
        <v>0</v>
      </c>
      <c r="N59" s="340">
        <f t="shared" si="22"/>
        <v>28</v>
      </c>
      <c r="O59" s="340">
        <f t="shared" si="22"/>
        <v>0</v>
      </c>
      <c r="P59" s="340">
        <f t="shared" si="22"/>
        <v>0</v>
      </c>
      <c r="Q59" s="340">
        <f t="shared" si="22"/>
        <v>7</v>
      </c>
      <c r="R59" s="340">
        <f t="shared" si="22"/>
        <v>0</v>
      </c>
      <c r="S59" s="340">
        <f t="shared" si="22"/>
        <v>0</v>
      </c>
      <c r="T59" s="340">
        <f t="shared" si="22"/>
        <v>35</v>
      </c>
      <c r="U59" s="341">
        <f t="shared" si="2"/>
        <v>77.95275590551181</v>
      </c>
    </row>
    <row r="60" spans="1:21" ht="19.5" customHeight="1">
      <c r="A60" s="74" t="s">
        <v>209</v>
      </c>
      <c r="B60" s="72" t="s">
        <v>205</v>
      </c>
      <c r="C60" s="244">
        <v>41</v>
      </c>
      <c r="D60" s="236">
        <f>E60+F60</f>
        <v>70</v>
      </c>
      <c r="E60" s="244">
        <v>9</v>
      </c>
      <c r="F60" s="244">
        <v>61</v>
      </c>
      <c r="G60" s="244">
        <v>0</v>
      </c>
      <c r="H60" s="244">
        <v>0</v>
      </c>
      <c r="I60" s="236">
        <f>J60+Q60+R60+S60</f>
        <v>70</v>
      </c>
      <c r="J60" s="236">
        <f>K60+N60+O60+P60</f>
        <v>63</v>
      </c>
      <c r="K60" s="236">
        <f>L60+M60</f>
        <v>49</v>
      </c>
      <c r="L60" s="244">
        <v>49</v>
      </c>
      <c r="M60" s="244">
        <v>0</v>
      </c>
      <c r="N60" s="244">
        <v>14</v>
      </c>
      <c r="O60" s="244">
        <v>0</v>
      </c>
      <c r="P60" s="248">
        <v>0</v>
      </c>
      <c r="Q60" s="248">
        <v>7</v>
      </c>
      <c r="R60" s="248">
        <v>0</v>
      </c>
      <c r="S60" s="248">
        <v>0</v>
      </c>
      <c r="T60" s="236">
        <f>N60+O60+P60+Q60+R60+S60</f>
        <v>21</v>
      </c>
      <c r="U60" s="240">
        <f t="shared" si="2"/>
        <v>77.77777777777779</v>
      </c>
    </row>
    <row r="61" spans="1:21" ht="19.5" customHeight="1">
      <c r="A61" s="74" t="s">
        <v>413</v>
      </c>
      <c r="B61" s="72" t="s">
        <v>207</v>
      </c>
      <c r="C61" s="244">
        <v>56</v>
      </c>
      <c r="D61" s="236">
        <f>E61+F61</f>
        <v>64</v>
      </c>
      <c r="E61" s="244">
        <v>5</v>
      </c>
      <c r="F61" s="244">
        <v>59</v>
      </c>
      <c r="G61" s="244">
        <v>0</v>
      </c>
      <c r="H61" s="244">
        <v>0</v>
      </c>
      <c r="I61" s="236">
        <f>J61+Q61+R61+S61</f>
        <v>64</v>
      </c>
      <c r="J61" s="236">
        <f>K61+N61+O61+P61</f>
        <v>64</v>
      </c>
      <c r="K61" s="236">
        <f>L61+M61</f>
        <v>50</v>
      </c>
      <c r="L61" s="244">
        <v>50</v>
      </c>
      <c r="M61" s="244">
        <v>0</v>
      </c>
      <c r="N61" s="244">
        <v>14</v>
      </c>
      <c r="O61" s="244">
        <v>0</v>
      </c>
      <c r="P61" s="248">
        <v>0</v>
      </c>
      <c r="Q61" s="248">
        <v>0</v>
      </c>
      <c r="R61" s="248">
        <v>0</v>
      </c>
      <c r="S61" s="248">
        <v>0</v>
      </c>
      <c r="T61" s="236">
        <f>N61+O61+P61+Q61+R61+S61</f>
        <v>14</v>
      </c>
      <c r="U61" s="240">
        <f t="shared" si="2"/>
        <v>78.125</v>
      </c>
    </row>
    <row r="62" spans="1:21" s="343" customFormat="1" ht="25.5">
      <c r="A62" s="338" t="s">
        <v>45</v>
      </c>
      <c r="B62" s="339" t="s">
        <v>208</v>
      </c>
      <c r="C62" s="340">
        <f aca="true" t="shared" si="23" ref="C62:T62">SUM(C63:C65)</f>
        <v>200</v>
      </c>
      <c r="D62" s="340">
        <f t="shared" si="23"/>
        <v>273</v>
      </c>
      <c r="E62" s="340">
        <f t="shared" si="23"/>
        <v>70</v>
      </c>
      <c r="F62" s="340">
        <f t="shared" si="23"/>
        <v>203</v>
      </c>
      <c r="G62" s="340">
        <f t="shared" si="23"/>
        <v>0</v>
      </c>
      <c r="H62" s="340">
        <f t="shared" si="23"/>
        <v>0</v>
      </c>
      <c r="I62" s="340">
        <f t="shared" si="23"/>
        <v>273</v>
      </c>
      <c r="J62" s="340">
        <f t="shared" si="23"/>
        <v>249</v>
      </c>
      <c r="K62" s="340">
        <f t="shared" si="23"/>
        <v>191</v>
      </c>
      <c r="L62" s="340">
        <f t="shared" si="23"/>
        <v>189</v>
      </c>
      <c r="M62" s="340">
        <f t="shared" si="23"/>
        <v>2</v>
      </c>
      <c r="N62" s="340">
        <f t="shared" si="23"/>
        <v>58</v>
      </c>
      <c r="O62" s="340">
        <f t="shared" si="23"/>
        <v>0</v>
      </c>
      <c r="P62" s="340">
        <f t="shared" si="23"/>
        <v>0</v>
      </c>
      <c r="Q62" s="340">
        <f t="shared" si="23"/>
        <v>24</v>
      </c>
      <c r="R62" s="340">
        <f t="shared" si="23"/>
        <v>0</v>
      </c>
      <c r="S62" s="340">
        <f t="shared" si="23"/>
        <v>0</v>
      </c>
      <c r="T62" s="340">
        <f t="shared" si="23"/>
        <v>82</v>
      </c>
      <c r="U62" s="341">
        <f t="shared" si="2"/>
        <v>76.70682730923694</v>
      </c>
    </row>
    <row r="63" spans="1:21" ht="19.5" customHeight="1">
      <c r="A63" s="69">
        <v>41</v>
      </c>
      <c r="B63" s="73" t="s">
        <v>211</v>
      </c>
      <c r="C63" s="199">
        <v>74</v>
      </c>
      <c r="D63" s="236">
        <f>E63+F63</f>
        <v>101</v>
      </c>
      <c r="E63" s="199">
        <v>27</v>
      </c>
      <c r="F63" s="199">
        <v>74</v>
      </c>
      <c r="G63" s="53"/>
      <c r="H63" s="53"/>
      <c r="I63" s="236">
        <f>J63+Q63+R63+S63</f>
        <v>101</v>
      </c>
      <c r="J63" s="236">
        <f>K63+N63+O63+P63</f>
        <v>97</v>
      </c>
      <c r="K63" s="236">
        <f>L63+M63</f>
        <v>78</v>
      </c>
      <c r="L63" s="199">
        <v>77</v>
      </c>
      <c r="M63" s="199">
        <v>1</v>
      </c>
      <c r="N63" s="199">
        <v>19</v>
      </c>
      <c r="O63" s="199"/>
      <c r="P63" s="261"/>
      <c r="Q63" s="261">
        <v>4</v>
      </c>
      <c r="R63" s="261"/>
      <c r="S63" s="261"/>
      <c r="T63" s="236">
        <f>N63+O63+P63+Q63+R63+S63</f>
        <v>23</v>
      </c>
      <c r="U63" s="240">
        <f t="shared" si="2"/>
        <v>80.41237113402062</v>
      </c>
    </row>
    <row r="64" spans="1:21" ht="19.5" customHeight="1">
      <c r="A64" s="69">
        <v>42</v>
      </c>
      <c r="B64" s="73" t="s">
        <v>212</v>
      </c>
      <c r="C64" s="199">
        <v>105</v>
      </c>
      <c r="D64" s="236">
        <f>E64+F64</f>
        <v>150</v>
      </c>
      <c r="E64" s="199">
        <v>43</v>
      </c>
      <c r="F64" s="199">
        <v>107</v>
      </c>
      <c r="G64" s="53"/>
      <c r="H64" s="53"/>
      <c r="I64" s="236">
        <f>J64+Q64+R64+S64</f>
        <v>150</v>
      </c>
      <c r="J64" s="236">
        <f>K64+N64+O64+P64</f>
        <v>130</v>
      </c>
      <c r="K64" s="236">
        <f>L64+M64</f>
        <v>95</v>
      </c>
      <c r="L64" s="199">
        <v>94</v>
      </c>
      <c r="M64" s="199">
        <v>1</v>
      </c>
      <c r="N64" s="199">
        <v>35</v>
      </c>
      <c r="O64" s="199"/>
      <c r="P64" s="261"/>
      <c r="Q64" s="261">
        <v>20</v>
      </c>
      <c r="R64" s="261"/>
      <c r="S64" s="261"/>
      <c r="T64" s="236">
        <f>N64+O64+P64+Q64+R64+S64</f>
        <v>55</v>
      </c>
      <c r="U64" s="240">
        <f>(K64/J64)*100</f>
        <v>73.07692307692307</v>
      </c>
    </row>
    <row r="65" spans="1:21" ht="19.5" customHeight="1">
      <c r="A65" s="69">
        <v>43</v>
      </c>
      <c r="B65" s="73" t="s">
        <v>389</v>
      </c>
      <c r="C65" s="199">
        <v>21</v>
      </c>
      <c r="D65" s="236">
        <f>E65+F65</f>
        <v>22</v>
      </c>
      <c r="E65" s="199">
        <v>0</v>
      </c>
      <c r="F65" s="199">
        <v>22</v>
      </c>
      <c r="G65" s="53"/>
      <c r="H65" s="53"/>
      <c r="I65" s="236">
        <f>J65+Q65+R65+S65</f>
        <v>22</v>
      </c>
      <c r="J65" s="236">
        <f>K65+N65+O65+P65</f>
        <v>22</v>
      </c>
      <c r="K65" s="236">
        <f>L65+M65</f>
        <v>18</v>
      </c>
      <c r="L65" s="199">
        <v>18</v>
      </c>
      <c r="M65" s="199"/>
      <c r="N65" s="199">
        <v>4</v>
      </c>
      <c r="O65" s="199"/>
      <c r="P65" s="261"/>
      <c r="Q65" s="261">
        <v>0</v>
      </c>
      <c r="R65" s="261"/>
      <c r="S65" s="261"/>
      <c r="T65" s="236">
        <f>N65+O65+P65+Q65+R65+S65</f>
        <v>4</v>
      </c>
      <c r="U65" s="240">
        <f t="shared" si="2"/>
        <v>81.81818181818183</v>
      </c>
    </row>
    <row r="66" spans="1:21" s="343" customFormat="1" ht="25.5">
      <c r="A66" s="338" t="s">
        <v>46</v>
      </c>
      <c r="B66" s="339" t="s">
        <v>213</v>
      </c>
      <c r="C66" s="340">
        <f>SUM(C67:C68)</f>
        <v>131</v>
      </c>
      <c r="D66" s="340">
        <f aca="true" t="shared" si="24" ref="D66:T66">SUM(D67:D68)</f>
        <v>156</v>
      </c>
      <c r="E66" s="340">
        <f t="shared" si="24"/>
        <v>41</v>
      </c>
      <c r="F66" s="340">
        <f t="shared" si="24"/>
        <v>115</v>
      </c>
      <c r="G66" s="340">
        <f t="shared" si="24"/>
        <v>1</v>
      </c>
      <c r="H66" s="340">
        <f t="shared" si="24"/>
        <v>0</v>
      </c>
      <c r="I66" s="340">
        <f t="shared" si="24"/>
        <v>155</v>
      </c>
      <c r="J66" s="340">
        <f t="shared" si="24"/>
        <v>141</v>
      </c>
      <c r="K66" s="340">
        <f t="shared" si="24"/>
        <v>96</v>
      </c>
      <c r="L66" s="340">
        <f t="shared" si="24"/>
        <v>96</v>
      </c>
      <c r="M66" s="340">
        <f t="shared" si="24"/>
        <v>0</v>
      </c>
      <c r="N66" s="340">
        <f t="shared" si="24"/>
        <v>45</v>
      </c>
      <c r="O66" s="340">
        <f t="shared" si="24"/>
        <v>0</v>
      </c>
      <c r="P66" s="340">
        <f t="shared" si="24"/>
        <v>0</v>
      </c>
      <c r="Q66" s="340">
        <f t="shared" si="24"/>
        <v>14</v>
      </c>
      <c r="R66" s="340">
        <f t="shared" si="24"/>
        <v>0</v>
      </c>
      <c r="S66" s="340">
        <f t="shared" si="24"/>
        <v>0</v>
      </c>
      <c r="T66" s="340">
        <f t="shared" si="24"/>
        <v>59</v>
      </c>
      <c r="U66" s="341">
        <f t="shared" si="2"/>
        <v>68.08510638297872</v>
      </c>
    </row>
    <row r="67" spans="1:21" ht="19.5" customHeight="1">
      <c r="A67" s="69">
        <v>44</v>
      </c>
      <c r="B67" s="72" t="s">
        <v>214</v>
      </c>
      <c r="C67" s="244">
        <v>68</v>
      </c>
      <c r="D67" s="236">
        <f>E67+F67</f>
        <v>73</v>
      </c>
      <c r="E67" s="245">
        <v>28</v>
      </c>
      <c r="F67" s="244">
        <v>45</v>
      </c>
      <c r="G67" s="244"/>
      <c r="H67" s="53"/>
      <c r="I67" s="236">
        <f>J67+Q67+R67+S67</f>
        <v>73</v>
      </c>
      <c r="J67" s="236">
        <f>K67+N67+O67+P67</f>
        <v>63</v>
      </c>
      <c r="K67" s="236">
        <f>L67+M67</f>
        <v>39</v>
      </c>
      <c r="L67" s="244">
        <v>39</v>
      </c>
      <c r="M67" s="244"/>
      <c r="N67" s="244">
        <v>24</v>
      </c>
      <c r="O67" s="244"/>
      <c r="P67" s="244"/>
      <c r="Q67" s="244">
        <v>10</v>
      </c>
      <c r="R67" s="244"/>
      <c r="S67" s="244"/>
      <c r="T67" s="236">
        <f>N67+O67+P67+Q67+R67+S67</f>
        <v>34</v>
      </c>
      <c r="U67" s="240">
        <f t="shared" si="2"/>
        <v>61.904761904761905</v>
      </c>
    </row>
    <row r="68" spans="1:21" ht="19.5" customHeight="1">
      <c r="A68" s="69">
        <v>45</v>
      </c>
      <c r="B68" s="72" t="s">
        <v>215</v>
      </c>
      <c r="C68" s="244">
        <v>63</v>
      </c>
      <c r="D68" s="236">
        <f>E68+F68</f>
        <v>83</v>
      </c>
      <c r="E68" s="244">
        <v>13</v>
      </c>
      <c r="F68" s="244">
        <v>70</v>
      </c>
      <c r="G68" s="244">
        <v>1</v>
      </c>
      <c r="H68" s="53"/>
      <c r="I68" s="236">
        <f>J68+Q68+R68+S68</f>
        <v>82</v>
      </c>
      <c r="J68" s="236">
        <f>K68+N68+O68+P68</f>
        <v>78</v>
      </c>
      <c r="K68" s="236">
        <f>L68+M68</f>
        <v>57</v>
      </c>
      <c r="L68" s="244">
        <v>57</v>
      </c>
      <c r="M68" s="244"/>
      <c r="N68" s="244">
        <v>21</v>
      </c>
      <c r="O68" s="244"/>
      <c r="P68" s="248"/>
      <c r="Q68" s="248">
        <v>4</v>
      </c>
      <c r="R68" s="248"/>
      <c r="S68" s="248"/>
      <c r="T68" s="236">
        <f>N68+O68+P68+Q68+R68+S68</f>
        <v>25</v>
      </c>
      <c r="U68" s="240">
        <f t="shared" si="2"/>
        <v>73.07692307692307</v>
      </c>
    </row>
    <row r="69" spans="1:21" s="343" customFormat="1" ht="25.5">
      <c r="A69" s="338" t="s">
        <v>47</v>
      </c>
      <c r="B69" s="339" t="s">
        <v>216</v>
      </c>
      <c r="C69" s="349">
        <f>SUM(C70:C71)</f>
        <v>229</v>
      </c>
      <c r="D69" s="349">
        <f aca="true" t="shared" si="25" ref="D69:T69">SUM(D70:D71)</f>
        <v>235</v>
      </c>
      <c r="E69" s="349">
        <f t="shared" si="25"/>
        <v>50</v>
      </c>
      <c r="F69" s="349">
        <f t="shared" si="25"/>
        <v>185</v>
      </c>
      <c r="G69" s="349">
        <f t="shared" si="25"/>
        <v>1</v>
      </c>
      <c r="H69" s="349">
        <f t="shared" si="25"/>
        <v>0</v>
      </c>
      <c r="I69" s="349">
        <f t="shared" si="25"/>
        <v>234</v>
      </c>
      <c r="J69" s="349">
        <f t="shared" si="25"/>
        <v>186</v>
      </c>
      <c r="K69" s="349">
        <f t="shared" si="25"/>
        <v>146</v>
      </c>
      <c r="L69" s="349">
        <f t="shared" si="25"/>
        <v>144</v>
      </c>
      <c r="M69" s="349">
        <f t="shared" si="25"/>
        <v>2</v>
      </c>
      <c r="N69" s="349">
        <f t="shared" si="25"/>
        <v>40</v>
      </c>
      <c r="O69" s="349">
        <f t="shared" si="25"/>
        <v>0</v>
      </c>
      <c r="P69" s="349">
        <f t="shared" si="25"/>
        <v>0</v>
      </c>
      <c r="Q69" s="349">
        <f t="shared" si="25"/>
        <v>48</v>
      </c>
      <c r="R69" s="349">
        <f t="shared" si="25"/>
        <v>0</v>
      </c>
      <c r="S69" s="349">
        <f t="shared" si="25"/>
        <v>0</v>
      </c>
      <c r="T69" s="349">
        <f t="shared" si="25"/>
        <v>88</v>
      </c>
      <c r="U69" s="341">
        <f t="shared" si="2"/>
        <v>78.49462365591397</v>
      </c>
    </row>
    <row r="70" spans="1:21" ht="19.5" customHeight="1">
      <c r="A70" s="69">
        <v>46</v>
      </c>
      <c r="B70" s="72" t="s">
        <v>218</v>
      </c>
      <c r="C70" s="255">
        <v>70</v>
      </c>
      <c r="D70" s="236">
        <f>E70+F70</f>
        <v>71</v>
      </c>
      <c r="E70" s="53">
        <v>9</v>
      </c>
      <c r="F70" s="53">
        <v>62</v>
      </c>
      <c r="G70" s="53">
        <v>1</v>
      </c>
      <c r="H70" s="53"/>
      <c r="I70" s="236">
        <f>J70+Q70+R70+S70</f>
        <v>70</v>
      </c>
      <c r="J70" s="236">
        <f>K70+N70+O70+P70</f>
        <v>62</v>
      </c>
      <c r="K70" s="236">
        <f>L70+M70</f>
        <v>55</v>
      </c>
      <c r="L70" s="53">
        <v>55</v>
      </c>
      <c r="M70" s="53"/>
      <c r="N70" s="53">
        <v>7</v>
      </c>
      <c r="O70" s="53"/>
      <c r="P70" s="53"/>
      <c r="Q70" s="53">
        <v>8</v>
      </c>
      <c r="R70" s="53"/>
      <c r="S70" s="53"/>
      <c r="T70" s="236">
        <f>N70+O70+P70+Q70+R70+S70</f>
        <v>15</v>
      </c>
      <c r="U70" s="240">
        <f>(K70/J70)*100</f>
        <v>88.70967741935483</v>
      </c>
    </row>
    <row r="71" spans="1:21" ht="19.5" customHeight="1">
      <c r="A71" s="69">
        <v>47</v>
      </c>
      <c r="B71" s="73" t="s">
        <v>217</v>
      </c>
      <c r="C71" s="255">
        <v>159</v>
      </c>
      <c r="D71" s="236">
        <f>E71+F71</f>
        <v>164</v>
      </c>
      <c r="E71" s="53">
        <v>41</v>
      </c>
      <c r="F71" s="53">
        <v>123</v>
      </c>
      <c r="G71" s="53"/>
      <c r="H71" s="53"/>
      <c r="I71" s="236">
        <f>J71+Q71+R71+S71</f>
        <v>164</v>
      </c>
      <c r="J71" s="236">
        <f>K71+N71+O71+P71</f>
        <v>124</v>
      </c>
      <c r="K71" s="236">
        <f>L71+M71</f>
        <v>91</v>
      </c>
      <c r="L71" s="53">
        <v>89</v>
      </c>
      <c r="M71" s="53">
        <v>2</v>
      </c>
      <c r="N71" s="53">
        <v>33</v>
      </c>
      <c r="O71" s="53"/>
      <c r="P71" s="53"/>
      <c r="Q71" s="53">
        <v>40</v>
      </c>
      <c r="R71" s="53"/>
      <c r="S71" s="53"/>
      <c r="T71" s="236">
        <f>N71+O71+P71+Q71+R71+S71</f>
        <v>73</v>
      </c>
      <c r="U71" s="240">
        <f>(K71/J71)*100</f>
        <v>73.38709677419355</v>
      </c>
    </row>
    <row r="72" spans="1:21" s="168" customFormat="1" ht="12.75">
      <c r="A72" s="276"/>
      <c r="B72" s="276"/>
      <c r="C72" s="276"/>
      <c r="D72" s="276"/>
      <c r="E72" s="276"/>
      <c r="F72" s="276"/>
      <c r="G72" s="276"/>
      <c r="H72" s="276"/>
      <c r="I72" s="276"/>
      <c r="J72" s="276"/>
      <c r="K72" s="276"/>
      <c r="L72" s="276"/>
      <c r="M72" s="276"/>
      <c r="N72" s="276"/>
      <c r="O72" s="276"/>
      <c r="P72" s="276"/>
      <c r="Q72" s="276"/>
      <c r="R72" s="276"/>
      <c r="S72" s="276"/>
      <c r="T72" s="276"/>
      <c r="U72" s="277"/>
    </row>
    <row r="73" spans="2:21" s="396" customFormat="1" ht="16.5" customHeight="1">
      <c r="B73" s="409"/>
      <c r="C73" s="409"/>
      <c r="D73" s="409"/>
      <c r="E73" s="409"/>
      <c r="F73" s="397"/>
      <c r="G73" s="397"/>
      <c r="H73" s="397"/>
      <c r="I73" s="397"/>
      <c r="J73" s="397"/>
      <c r="K73" s="397"/>
      <c r="N73" s="411" t="s">
        <v>394</v>
      </c>
      <c r="O73" s="411"/>
      <c r="P73" s="411"/>
      <c r="Q73" s="411"/>
      <c r="R73" s="411"/>
      <c r="S73" s="411"/>
      <c r="T73" s="411"/>
      <c r="U73" s="411"/>
    </row>
    <row r="74" spans="2:21" s="397" customFormat="1" ht="13.5" customHeight="1">
      <c r="B74" s="409" t="s">
        <v>73</v>
      </c>
      <c r="C74" s="409"/>
      <c r="D74" s="409"/>
      <c r="E74" s="409"/>
      <c r="N74" s="410"/>
      <c r="O74" s="410"/>
      <c r="P74" s="410"/>
      <c r="Q74" s="410"/>
      <c r="R74" s="410"/>
      <c r="S74" s="410"/>
      <c r="T74" s="410"/>
      <c r="U74" s="410"/>
    </row>
    <row r="75" s="397" customFormat="1" ht="16.5" customHeight="1"/>
    <row r="76" s="397" customFormat="1" ht="16.5" customHeight="1"/>
    <row r="77" s="397" customFormat="1" ht="12.75"/>
    <row r="78" spans="2:5" s="397" customFormat="1" ht="12.75">
      <c r="B78" s="410" t="s">
        <v>375</v>
      </c>
      <c r="C78" s="410"/>
      <c r="D78" s="410"/>
      <c r="E78" s="410"/>
    </row>
    <row r="79" spans="2:20" s="397" customFormat="1" ht="12.75">
      <c r="B79" s="410" t="s">
        <v>414</v>
      </c>
      <c r="C79" s="410"/>
      <c r="D79" s="410"/>
      <c r="E79" s="410"/>
      <c r="O79" s="410"/>
      <c r="P79" s="410"/>
      <c r="Q79" s="410"/>
      <c r="R79" s="410"/>
      <c r="S79" s="410"/>
      <c r="T79" s="410"/>
    </row>
    <row r="80" s="168" customFormat="1" ht="12.75">
      <c r="U80" s="278"/>
    </row>
    <row r="81" s="168" customFormat="1" ht="12.75">
      <c r="U81" s="278"/>
    </row>
    <row r="82" s="168" customFormat="1" ht="12.75">
      <c r="U82" s="278"/>
    </row>
    <row r="83" s="168" customFormat="1" ht="12.75">
      <c r="U83" s="278"/>
    </row>
    <row r="84" s="168" customFormat="1" ht="12.75">
      <c r="U84" s="278"/>
    </row>
    <row r="85" s="168" customFormat="1" ht="12.75">
      <c r="U85" s="278"/>
    </row>
    <row r="86" s="168" customFormat="1" ht="12.75">
      <c r="U86" s="278"/>
    </row>
    <row r="87" s="168" customFormat="1" ht="12.75">
      <c r="U87" s="278"/>
    </row>
    <row r="88" s="168" customFormat="1" ht="12.75">
      <c r="U88" s="278"/>
    </row>
    <row r="89" s="168" customFormat="1" ht="12.75">
      <c r="U89" s="278"/>
    </row>
    <row r="90" s="168" customFormat="1" ht="12.75">
      <c r="U90" s="278"/>
    </row>
    <row r="91" s="168" customFormat="1" ht="12.75">
      <c r="U91" s="278"/>
    </row>
    <row r="92" s="168" customFormat="1" ht="12.75">
      <c r="U92" s="278"/>
    </row>
    <row r="93" s="168" customFormat="1" ht="12.75">
      <c r="U93" s="278"/>
    </row>
    <row r="94" s="168" customFormat="1" ht="12.75">
      <c r="U94" s="278"/>
    </row>
    <row r="95" s="168" customFormat="1" ht="12.75">
      <c r="U95" s="278"/>
    </row>
    <row r="96" s="168" customFormat="1" ht="12.75">
      <c r="U96" s="278"/>
    </row>
    <row r="97" s="168" customFormat="1" ht="12.75">
      <c r="U97" s="278"/>
    </row>
    <row r="98" s="168" customFormat="1" ht="12.75">
      <c r="U98" s="278"/>
    </row>
    <row r="99" s="168" customFormat="1" ht="12.75">
      <c r="U99" s="278"/>
    </row>
    <row r="100" s="168" customFormat="1" ht="12.75">
      <c r="U100" s="278"/>
    </row>
    <row r="101" s="168" customFormat="1" ht="12.75">
      <c r="U101" s="278"/>
    </row>
    <row r="102" s="168" customFormat="1" ht="12.75">
      <c r="U102" s="278"/>
    </row>
    <row r="103" s="168" customFormat="1" ht="12.75">
      <c r="U103" s="278"/>
    </row>
    <row r="104" s="168" customFormat="1" ht="12.75">
      <c r="U104" s="278"/>
    </row>
    <row r="105" s="168" customFormat="1" ht="12.75">
      <c r="U105" s="278"/>
    </row>
    <row r="106" s="168" customFormat="1" ht="12.75">
      <c r="U106" s="278"/>
    </row>
    <row r="107" s="168" customFormat="1" ht="12.75">
      <c r="U107" s="278"/>
    </row>
    <row r="108" s="168" customFormat="1" ht="12.75">
      <c r="U108" s="278"/>
    </row>
    <row r="109" s="168" customFormat="1" ht="12.75">
      <c r="U109" s="278"/>
    </row>
    <row r="110" s="168" customFormat="1" ht="12.75">
      <c r="U110" s="278"/>
    </row>
    <row r="111" s="168" customFormat="1" ht="12.75">
      <c r="U111" s="278"/>
    </row>
    <row r="112" s="168" customFormat="1" ht="12.75">
      <c r="U112" s="278"/>
    </row>
    <row r="113" s="168" customFormat="1" ht="12.75">
      <c r="U113" s="278"/>
    </row>
    <row r="114" s="168" customFormat="1" ht="12.75">
      <c r="U114" s="278"/>
    </row>
    <row r="115" s="168" customFormat="1" ht="12.75">
      <c r="U115" s="278"/>
    </row>
    <row r="116" s="168" customFormat="1" ht="12.75">
      <c r="U116" s="278"/>
    </row>
    <row r="117" s="168" customFormat="1" ht="12.75">
      <c r="U117" s="278"/>
    </row>
    <row r="118" s="168" customFormat="1" ht="12.75">
      <c r="U118" s="278"/>
    </row>
    <row r="119" s="168" customFormat="1" ht="12.75">
      <c r="U119" s="278"/>
    </row>
    <row r="120" s="168" customFormat="1" ht="12.75">
      <c r="U120" s="278"/>
    </row>
    <row r="121" s="168" customFormat="1" ht="12.75">
      <c r="U121" s="278"/>
    </row>
    <row r="122" s="168" customFormat="1" ht="12.75">
      <c r="U122" s="278"/>
    </row>
    <row r="123" s="168" customFormat="1" ht="12.75">
      <c r="U123" s="278"/>
    </row>
    <row r="124" s="168" customFormat="1" ht="12.75">
      <c r="U124" s="278"/>
    </row>
    <row r="125" s="168" customFormat="1" ht="12.75">
      <c r="U125" s="278"/>
    </row>
    <row r="126" s="168" customFormat="1" ht="12.75">
      <c r="U126" s="278"/>
    </row>
    <row r="127" s="168" customFormat="1" ht="12.75">
      <c r="U127" s="278"/>
    </row>
    <row r="128" s="168" customFormat="1" ht="12.75">
      <c r="U128" s="278"/>
    </row>
    <row r="129" s="168" customFormat="1" ht="12.75">
      <c r="U129" s="278"/>
    </row>
    <row r="130" s="168" customFormat="1" ht="12.75">
      <c r="U130" s="278"/>
    </row>
    <row r="131" s="168" customFormat="1" ht="12.75">
      <c r="U131" s="278"/>
    </row>
    <row r="132" s="168" customFormat="1" ht="12.75">
      <c r="U132" s="278"/>
    </row>
    <row r="133" s="168" customFormat="1" ht="12.75">
      <c r="U133" s="278"/>
    </row>
    <row r="134" s="168" customFormat="1" ht="12.75">
      <c r="U134" s="278"/>
    </row>
    <row r="135" s="168" customFormat="1" ht="12.75">
      <c r="U135" s="278"/>
    </row>
    <row r="136" s="168" customFormat="1" ht="12.75">
      <c r="U136" s="278"/>
    </row>
    <row r="137" s="168" customFormat="1" ht="12.75">
      <c r="U137" s="278"/>
    </row>
    <row r="138" s="168" customFormat="1" ht="12.75">
      <c r="U138" s="278"/>
    </row>
    <row r="139" s="168" customFormat="1" ht="12.75">
      <c r="U139" s="278"/>
    </row>
    <row r="140" s="168" customFormat="1" ht="12.75">
      <c r="U140" s="278"/>
    </row>
    <row r="141" s="168" customFormat="1" ht="12.75">
      <c r="U141" s="278"/>
    </row>
    <row r="142" s="168" customFormat="1" ht="12.75">
      <c r="U142" s="278"/>
    </row>
    <row r="143" s="168" customFormat="1" ht="12.75">
      <c r="U143" s="278"/>
    </row>
    <row r="144" s="168" customFormat="1" ht="12.75">
      <c r="U144" s="278"/>
    </row>
    <row r="145" s="168" customFormat="1" ht="12.75">
      <c r="U145" s="278"/>
    </row>
    <row r="146" s="168" customFormat="1" ht="12.75">
      <c r="U146" s="278"/>
    </row>
    <row r="147" s="168" customFormat="1" ht="12.75">
      <c r="U147" s="278"/>
    </row>
    <row r="148" s="168" customFormat="1" ht="12.75">
      <c r="U148" s="278"/>
    </row>
    <row r="149" s="168" customFormat="1" ht="12.75">
      <c r="U149" s="278"/>
    </row>
    <row r="150" s="168" customFormat="1" ht="12.75">
      <c r="U150" s="278"/>
    </row>
    <row r="151" s="168" customFormat="1" ht="12.75">
      <c r="U151" s="278"/>
    </row>
    <row r="152" s="168" customFormat="1" ht="12.75">
      <c r="U152" s="278"/>
    </row>
    <row r="153" s="168" customFormat="1" ht="12.75">
      <c r="U153" s="278"/>
    </row>
    <row r="154" s="168" customFormat="1" ht="12.75">
      <c r="U154" s="278"/>
    </row>
    <row r="155" s="168" customFormat="1" ht="12.75">
      <c r="U155" s="278"/>
    </row>
    <row r="156" s="168" customFormat="1" ht="12.75">
      <c r="U156" s="278"/>
    </row>
    <row r="157" s="168" customFormat="1" ht="12.75">
      <c r="U157" s="278"/>
    </row>
    <row r="158" s="168" customFormat="1" ht="12.75">
      <c r="U158" s="278"/>
    </row>
    <row r="159" s="168" customFormat="1" ht="12.75">
      <c r="U159" s="278"/>
    </row>
    <row r="160" s="168" customFormat="1" ht="12.75">
      <c r="U160" s="278"/>
    </row>
    <row r="161" s="168" customFormat="1" ht="12.75">
      <c r="U161" s="278"/>
    </row>
    <row r="162" s="168" customFormat="1" ht="12.75">
      <c r="U162" s="278"/>
    </row>
    <row r="163" s="168" customFormat="1" ht="12.75">
      <c r="U163" s="278"/>
    </row>
    <row r="164" s="168" customFormat="1" ht="12.75">
      <c r="U164" s="278"/>
    </row>
    <row r="165" s="168" customFormat="1" ht="12.75">
      <c r="U165" s="278"/>
    </row>
  </sheetData>
  <sheetProtection/>
  <mergeCells count="37">
    <mergeCell ref="B78:E78"/>
    <mergeCell ref="B79:E79"/>
    <mergeCell ref="O79:T79"/>
    <mergeCell ref="A9:B9"/>
    <mergeCell ref="A10:B10"/>
    <mergeCell ref="N73:U73"/>
    <mergeCell ref="N74:U74"/>
    <mergeCell ref="B73:E73"/>
    <mergeCell ref="B74:E74"/>
    <mergeCell ref="L6:M7"/>
    <mergeCell ref="N6:N8"/>
    <mergeCell ref="O6:O8"/>
    <mergeCell ref="S5:S8"/>
    <mergeCell ref="P6:P8"/>
    <mergeCell ref="D4:D8"/>
    <mergeCell ref="E5:E8"/>
    <mergeCell ref="F5:F8"/>
    <mergeCell ref="A1:D1"/>
    <mergeCell ref="E1:O1"/>
    <mergeCell ref="P1:U1"/>
    <mergeCell ref="P3:U3"/>
    <mergeCell ref="H2:L2"/>
    <mergeCell ref="T4:T8"/>
    <mergeCell ref="U4:U8"/>
    <mergeCell ref="K5:P5"/>
    <mergeCell ref="J4:S4"/>
    <mergeCell ref="K6:K8"/>
    <mergeCell ref="Q5:Q8"/>
    <mergeCell ref="R5:R8"/>
    <mergeCell ref="J5:J8"/>
    <mergeCell ref="A4:A8"/>
    <mergeCell ref="B4:B8"/>
    <mergeCell ref="C4:C8"/>
    <mergeCell ref="I4:I8"/>
    <mergeCell ref="E4:F4"/>
    <mergeCell ref="G4:G8"/>
    <mergeCell ref="H4:H8"/>
  </mergeCells>
  <printOptions/>
  <pageMargins left="0.16" right="0.17" top="0.26" bottom="0.23" header="0.16" footer="0.17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3"/>
  </sheetPr>
  <dimension ref="A1:V102"/>
  <sheetViews>
    <sheetView zoomScalePageLayoutView="0" workbookViewId="0" topLeftCell="A70">
      <selection activeCell="C11" sqref="C11"/>
    </sheetView>
  </sheetViews>
  <sheetFormatPr defaultColWidth="9.140625" defaultRowHeight="12.75"/>
  <cols>
    <col min="1" max="1" width="3.00390625" style="0" customWidth="1"/>
    <col min="2" max="2" width="17.00390625" style="0" customWidth="1"/>
    <col min="3" max="3" width="7.140625" style="213" customWidth="1"/>
    <col min="4" max="4" width="7.7109375" style="213" customWidth="1"/>
    <col min="5" max="5" width="6.8515625" style="157" customWidth="1"/>
    <col min="6" max="6" width="6.421875" style="157" customWidth="1"/>
    <col min="7" max="7" width="5.57421875" style="157" customWidth="1"/>
    <col min="8" max="8" width="7.28125" style="213" customWidth="1"/>
    <col min="9" max="9" width="7.421875" style="213" customWidth="1"/>
    <col min="10" max="10" width="6.8515625" style="213" customWidth="1"/>
    <col min="11" max="13" width="6.8515625" style="157" customWidth="1"/>
    <col min="14" max="14" width="7.140625" style="157" customWidth="1"/>
    <col min="15" max="15" width="6.8515625" style="157" customWidth="1"/>
    <col min="16" max="16" width="5.7109375" style="157" customWidth="1"/>
    <col min="17" max="18" width="6.8515625" style="157" customWidth="1"/>
    <col min="19" max="19" width="5.140625" style="157" customWidth="1"/>
    <col min="20" max="20" width="7.140625" style="157" customWidth="1"/>
    <col min="21" max="21" width="6.140625" style="157" customWidth="1"/>
  </cols>
  <sheetData>
    <row r="1" spans="1:21" ht="53.25" customHeight="1">
      <c r="A1" s="440" t="s">
        <v>219</v>
      </c>
      <c r="B1" s="440"/>
      <c r="C1" s="440"/>
      <c r="D1" s="440"/>
      <c r="E1" s="492" t="s">
        <v>380</v>
      </c>
      <c r="F1" s="492"/>
      <c r="G1" s="492"/>
      <c r="H1" s="492"/>
      <c r="I1" s="492"/>
      <c r="J1" s="492"/>
      <c r="K1" s="492"/>
      <c r="L1" s="492"/>
      <c r="M1" s="492"/>
      <c r="N1" s="492"/>
      <c r="O1" s="492"/>
      <c r="P1" s="493" t="str">
        <f>'Thông tin'!C2</f>
        <v>Đơn vị  báo cáo: CỤC THADS TỈNH SƠN LA
Đơn vị nhận báo cáo: TỔNG CỤC THADS</v>
      </c>
      <c r="Q1" s="493"/>
      <c r="R1" s="493"/>
      <c r="S1" s="493"/>
      <c r="T1" s="493"/>
      <c r="U1" s="493"/>
    </row>
    <row r="2" spans="1:21" s="279" customFormat="1" ht="20.25" customHeight="1">
      <c r="A2" s="147"/>
      <c r="B2" s="147"/>
      <c r="C2" s="147"/>
      <c r="D2" s="147"/>
      <c r="E2" s="152"/>
      <c r="F2" s="152"/>
      <c r="G2" s="152"/>
      <c r="H2" s="471" t="str">
        <f>'Thông tin'!C8</f>
        <v> 06 tháng / năm 2020</v>
      </c>
      <c r="I2" s="471"/>
      <c r="J2" s="471"/>
      <c r="K2" s="471"/>
      <c r="L2" s="471"/>
      <c r="M2" s="152"/>
      <c r="N2" s="152"/>
      <c r="O2" s="152"/>
      <c r="P2" s="153"/>
      <c r="Q2" s="153"/>
      <c r="R2" s="153"/>
      <c r="S2" s="153"/>
      <c r="T2" s="153"/>
      <c r="U2" s="153"/>
    </row>
    <row r="3" spans="1:21" s="279" customFormat="1" ht="15.75">
      <c r="A3" s="46"/>
      <c r="B3" s="47"/>
      <c r="C3" s="280"/>
      <c r="D3" s="154"/>
      <c r="E3" s="154"/>
      <c r="F3" s="154"/>
      <c r="G3" s="154"/>
      <c r="H3" s="281"/>
      <c r="I3" s="282">
        <f>COUNTBLANK(D11:U17)</f>
        <v>49</v>
      </c>
      <c r="J3" s="283">
        <f>COUNTA(D11:U17)</f>
        <v>77</v>
      </c>
      <c r="K3" s="283">
        <f>I3+J3</f>
        <v>126</v>
      </c>
      <c r="L3" s="283"/>
      <c r="M3" s="284"/>
      <c r="N3" s="155"/>
      <c r="O3" s="155"/>
      <c r="P3" s="494" t="s">
        <v>136</v>
      </c>
      <c r="Q3" s="494"/>
      <c r="R3" s="494"/>
      <c r="S3" s="494"/>
      <c r="T3" s="494"/>
      <c r="U3" s="494"/>
    </row>
    <row r="4" spans="1:21" s="279" customFormat="1" ht="12.75">
      <c r="A4" s="477" t="s">
        <v>13</v>
      </c>
      <c r="B4" s="477" t="s">
        <v>14</v>
      </c>
      <c r="C4" s="495" t="s">
        <v>16</v>
      </c>
      <c r="D4" s="495" t="s">
        <v>17</v>
      </c>
      <c r="E4" s="495"/>
      <c r="F4" s="496" t="s">
        <v>18</v>
      </c>
      <c r="G4" s="496" t="s">
        <v>137</v>
      </c>
      <c r="H4" s="496" t="s">
        <v>20</v>
      </c>
      <c r="I4" s="504" t="s">
        <v>17</v>
      </c>
      <c r="J4" s="505"/>
      <c r="K4" s="505"/>
      <c r="L4" s="505"/>
      <c r="M4" s="505"/>
      <c r="N4" s="505"/>
      <c r="O4" s="505"/>
      <c r="P4" s="505"/>
      <c r="Q4" s="505"/>
      <c r="R4" s="505"/>
      <c r="S4" s="505"/>
      <c r="T4" s="501" t="s">
        <v>21</v>
      </c>
      <c r="U4" s="498" t="s">
        <v>22</v>
      </c>
    </row>
    <row r="5" spans="1:21" s="279" customFormat="1" ht="12.75">
      <c r="A5" s="478"/>
      <c r="B5" s="478"/>
      <c r="C5" s="495"/>
      <c r="D5" s="495" t="s">
        <v>23</v>
      </c>
      <c r="E5" s="495" t="s">
        <v>24</v>
      </c>
      <c r="F5" s="496"/>
      <c r="G5" s="496"/>
      <c r="H5" s="496"/>
      <c r="I5" s="496" t="s">
        <v>25</v>
      </c>
      <c r="J5" s="495" t="s">
        <v>17</v>
      </c>
      <c r="K5" s="495"/>
      <c r="L5" s="495"/>
      <c r="M5" s="495"/>
      <c r="N5" s="495"/>
      <c r="O5" s="495"/>
      <c r="P5" s="495"/>
      <c r="Q5" s="496" t="s">
        <v>26</v>
      </c>
      <c r="R5" s="496" t="s">
        <v>27</v>
      </c>
      <c r="S5" s="497" t="s">
        <v>28</v>
      </c>
      <c r="T5" s="502"/>
      <c r="U5" s="499"/>
    </row>
    <row r="6" spans="1:21" s="279" customFormat="1" ht="12.75">
      <c r="A6" s="478"/>
      <c r="B6" s="478"/>
      <c r="C6" s="495"/>
      <c r="D6" s="495"/>
      <c r="E6" s="495"/>
      <c r="F6" s="496"/>
      <c r="G6" s="496"/>
      <c r="H6" s="496"/>
      <c r="I6" s="496"/>
      <c r="J6" s="496" t="s">
        <v>29</v>
      </c>
      <c r="K6" s="495" t="s">
        <v>17</v>
      </c>
      <c r="L6" s="495"/>
      <c r="M6" s="495"/>
      <c r="N6" s="496" t="s">
        <v>30</v>
      </c>
      <c r="O6" s="496" t="s">
        <v>31</v>
      </c>
      <c r="P6" s="496" t="s">
        <v>32</v>
      </c>
      <c r="Q6" s="496"/>
      <c r="R6" s="496"/>
      <c r="S6" s="497"/>
      <c r="T6" s="502"/>
      <c r="U6" s="499"/>
    </row>
    <row r="7" spans="1:21" s="279" customFormat="1" ht="12.75">
      <c r="A7" s="478"/>
      <c r="B7" s="478"/>
      <c r="C7" s="495"/>
      <c r="D7" s="495"/>
      <c r="E7" s="495"/>
      <c r="F7" s="496"/>
      <c r="G7" s="496"/>
      <c r="H7" s="496"/>
      <c r="I7" s="496"/>
      <c r="J7" s="496"/>
      <c r="K7" s="495"/>
      <c r="L7" s="495"/>
      <c r="M7" s="495"/>
      <c r="N7" s="496"/>
      <c r="O7" s="496"/>
      <c r="P7" s="496"/>
      <c r="Q7" s="496"/>
      <c r="R7" s="496"/>
      <c r="S7" s="497"/>
      <c r="T7" s="502"/>
      <c r="U7" s="499"/>
    </row>
    <row r="8" spans="1:21" s="279" customFormat="1" ht="67.5" customHeight="1">
      <c r="A8" s="479"/>
      <c r="B8" s="479"/>
      <c r="C8" s="495"/>
      <c r="D8" s="495"/>
      <c r="E8" s="495"/>
      <c r="F8" s="496"/>
      <c r="G8" s="496"/>
      <c r="H8" s="496"/>
      <c r="I8" s="496"/>
      <c r="J8" s="496"/>
      <c r="K8" s="285" t="s">
        <v>33</v>
      </c>
      <c r="L8" s="285" t="s">
        <v>34</v>
      </c>
      <c r="M8" s="285" t="s">
        <v>138</v>
      </c>
      <c r="N8" s="496"/>
      <c r="O8" s="496"/>
      <c r="P8" s="496"/>
      <c r="Q8" s="496"/>
      <c r="R8" s="496"/>
      <c r="S8" s="497"/>
      <c r="T8" s="503"/>
      <c r="U8" s="499"/>
    </row>
    <row r="9" spans="1:21" s="279" customFormat="1" ht="12.75">
      <c r="A9" s="489" t="s">
        <v>35</v>
      </c>
      <c r="B9" s="490"/>
      <c r="C9" s="286" t="s">
        <v>36</v>
      </c>
      <c r="D9" s="286" t="s">
        <v>37</v>
      </c>
      <c r="E9" s="286" t="s">
        <v>38</v>
      </c>
      <c r="F9" s="286" t="s">
        <v>39</v>
      </c>
      <c r="G9" s="286" t="s">
        <v>40</v>
      </c>
      <c r="H9" s="286" t="s">
        <v>41</v>
      </c>
      <c r="I9" s="286" t="s">
        <v>42</v>
      </c>
      <c r="J9" s="286" t="s">
        <v>43</v>
      </c>
      <c r="K9" s="286" t="s">
        <v>44</v>
      </c>
      <c r="L9" s="286" t="s">
        <v>45</v>
      </c>
      <c r="M9" s="286" t="s">
        <v>46</v>
      </c>
      <c r="N9" s="286" t="s">
        <v>47</v>
      </c>
      <c r="O9" s="286" t="s">
        <v>48</v>
      </c>
      <c r="P9" s="286" t="s">
        <v>49</v>
      </c>
      <c r="Q9" s="286" t="s">
        <v>50</v>
      </c>
      <c r="R9" s="286" t="s">
        <v>51</v>
      </c>
      <c r="S9" s="286" t="s">
        <v>52</v>
      </c>
      <c r="T9" s="286" t="s">
        <v>53</v>
      </c>
      <c r="U9" s="286" t="s">
        <v>54</v>
      </c>
    </row>
    <row r="10" spans="1:22" s="358" customFormat="1" ht="20.25" customHeight="1">
      <c r="A10" s="500" t="s">
        <v>55</v>
      </c>
      <c r="B10" s="500"/>
      <c r="C10" s="362">
        <f aca="true" t="shared" si="0" ref="C10:T10">C11+C21</f>
        <v>326148490</v>
      </c>
      <c r="D10" s="362">
        <f t="shared" si="0"/>
        <v>265720716</v>
      </c>
      <c r="E10" s="362">
        <f t="shared" si="0"/>
        <v>60427774</v>
      </c>
      <c r="F10" s="362">
        <f t="shared" si="0"/>
        <v>10851461</v>
      </c>
      <c r="G10" s="362">
        <f t="shared" si="0"/>
        <v>0</v>
      </c>
      <c r="H10" s="362">
        <f t="shared" si="0"/>
        <v>315297029</v>
      </c>
      <c r="I10" s="362">
        <f t="shared" si="0"/>
        <v>258097806</v>
      </c>
      <c r="J10" s="362">
        <f t="shared" si="0"/>
        <v>23760531</v>
      </c>
      <c r="K10" s="362">
        <f t="shared" si="0"/>
        <v>17063973</v>
      </c>
      <c r="L10" s="362">
        <f t="shared" si="0"/>
        <v>6554642</v>
      </c>
      <c r="M10" s="362">
        <f t="shared" si="0"/>
        <v>141916</v>
      </c>
      <c r="N10" s="362">
        <f t="shared" si="0"/>
        <v>234336187</v>
      </c>
      <c r="O10" s="362">
        <f t="shared" si="0"/>
        <v>0</v>
      </c>
      <c r="P10" s="362">
        <f t="shared" si="0"/>
        <v>1088</v>
      </c>
      <c r="Q10" s="362">
        <f t="shared" si="0"/>
        <v>57081423</v>
      </c>
      <c r="R10" s="362">
        <f t="shared" si="0"/>
        <v>117500</v>
      </c>
      <c r="S10" s="362">
        <f t="shared" si="0"/>
        <v>300</v>
      </c>
      <c r="T10" s="362">
        <f t="shared" si="0"/>
        <v>291536498</v>
      </c>
      <c r="U10" s="363">
        <f>(J10/I10)*100</f>
        <v>9.20601820226244</v>
      </c>
      <c r="V10" s="357"/>
    </row>
    <row r="11" spans="1:21" s="365" customFormat="1" ht="25.5">
      <c r="A11" s="338" t="s">
        <v>56</v>
      </c>
      <c r="B11" s="339" t="s">
        <v>154</v>
      </c>
      <c r="C11" s="353">
        <f aca="true" t="shared" si="1" ref="C11:T11">SUM(C12:C20)</f>
        <v>135064853</v>
      </c>
      <c r="D11" s="353">
        <f t="shared" si="1"/>
        <v>121159142</v>
      </c>
      <c r="E11" s="353">
        <f t="shared" si="1"/>
        <v>13905711</v>
      </c>
      <c r="F11" s="353">
        <f t="shared" si="1"/>
        <v>9255016</v>
      </c>
      <c r="G11" s="353">
        <f t="shared" si="1"/>
        <v>0</v>
      </c>
      <c r="H11" s="353">
        <f t="shared" si="1"/>
        <v>125809837</v>
      </c>
      <c r="I11" s="353">
        <f t="shared" si="1"/>
        <v>125561581</v>
      </c>
      <c r="J11" s="353">
        <f t="shared" si="1"/>
        <v>4803261</v>
      </c>
      <c r="K11" s="353">
        <f t="shared" si="1"/>
        <v>4788606</v>
      </c>
      <c r="L11" s="353">
        <f t="shared" si="1"/>
        <v>14655</v>
      </c>
      <c r="M11" s="353">
        <f t="shared" si="1"/>
        <v>0</v>
      </c>
      <c r="N11" s="353">
        <f t="shared" si="1"/>
        <v>120757232</v>
      </c>
      <c r="O11" s="353">
        <f t="shared" si="1"/>
        <v>0</v>
      </c>
      <c r="P11" s="353">
        <f t="shared" si="1"/>
        <v>1088</v>
      </c>
      <c r="Q11" s="353">
        <f t="shared" si="1"/>
        <v>248256</v>
      </c>
      <c r="R11" s="353">
        <f t="shared" si="1"/>
        <v>0</v>
      </c>
      <c r="S11" s="353">
        <f t="shared" si="1"/>
        <v>0</v>
      </c>
      <c r="T11" s="353">
        <f t="shared" si="1"/>
        <v>121006576</v>
      </c>
      <c r="U11" s="356">
        <f aca="true" t="shared" si="2" ref="U11:U71">(J11/I11)*100</f>
        <v>3.8254225231522057</v>
      </c>
    </row>
    <row r="12" spans="1:21" ht="18.75" customHeight="1">
      <c r="A12" s="69">
        <v>1</v>
      </c>
      <c r="B12" s="70" t="s">
        <v>155</v>
      </c>
      <c r="C12" s="231">
        <f>D12+E12</f>
        <v>12400</v>
      </c>
      <c r="D12" s="231"/>
      <c r="E12" s="232">
        <v>12400</v>
      </c>
      <c r="F12" s="232"/>
      <c r="G12" s="232"/>
      <c r="H12" s="231">
        <f>I12+Q12+R12+S12</f>
        <v>12400</v>
      </c>
      <c r="I12" s="231">
        <f>J12+N12+O12+P12</f>
        <v>12400</v>
      </c>
      <c r="J12" s="231">
        <f>K12+L12+M12</f>
        <v>12400</v>
      </c>
      <c r="K12" s="232">
        <v>12400</v>
      </c>
      <c r="L12" s="232"/>
      <c r="M12" s="232"/>
      <c r="N12" s="232"/>
      <c r="O12" s="232"/>
      <c r="P12" s="232"/>
      <c r="Q12" s="232"/>
      <c r="R12" s="232"/>
      <c r="S12" s="232"/>
      <c r="T12" s="232">
        <f>N12+O12+P12+Q12+R12+S12</f>
        <v>0</v>
      </c>
      <c r="U12" s="262">
        <f t="shared" si="2"/>
        <v>100</v>
      </c>
    </row>
    <row r="13" spans="1:21" ht="18.75" customHeight="1">
      <c r="A13" s="69">
        <v>2</v>
      </c>
      <c r="B13" s="70" t="s">
        <v>156</v>
      </c>
      <c r="C13" s="231">
        <f aca="true" t="shared" si="3" ref="C13:C19">D13+E13</f>
        <v>343468</v>
      </c>
      <c r="D13" s="231">
        <v>10065</v>
      </c>
      <c r="E13" s="232">
        <v>333403</v>
      </c>
      <c r="F13" s="232">
        <v>74965</v>
      </c>
      <c r="G13" s="232"/>
      <c r="H13" s="231">
        <f aca="true" t="shared" si="4" ref="H13:H19">I13+Q13+R13+S13</f>
        <v>268503</v>
      </c>
      <c r="I13" s="231">
        <f aca="true" t="shared" si="5" ref="I13:I19">J13+N13+O13+P13</f>
        <v>268103</v>
      </c>
      <c r="J13" s="231">
        <f aca="true" t="shared" si="6" ref="J13:J19">K13+L13+M13</f>
        <v>267503</v>
      </c>
      <c r="K13" s="232">
        <v>267503</v>
      </c>
      <c r="L13" s="232"/>
      <c r="M13" s="232"/>
      <c r="N13" s="232">
        <v>600</v>
      </c>
      <c r="O13" s="232"/>
      <c r="P13" s="232"/>
      <c r="Q13" s="232">
        <v>400</v>
      </c>
      <c r="R13" s="232"/>
      <c r="S13" s="232"/>
      <c r="T13" s="232">
        <f aca="true" t="shared" si="7" ref="T13:T19">N13+O13+P13+Q13+R13+S13</f>
        <v>1000</v>
      </c>
      <c r="U13" s="262">
        <f t="shared" si="2"/>
        <v>99.77620541359104</v>
      </c>
    </row>
    <row r="14" spans="1:21" ht="18.75" customHeight="1">
      <c r="A14" s="69">
        <v>3</v>
      </c>
      <c r="B14" s="70" t="s">
        <v>161</v>
      </c>
      <c r="C14" s="231">
        <f>D14+E14</f>
        <v>17679609</v>
      </c>
      <c r="D14" s="231">
        <v>12367487</v>
      </c>
      <c r="E14" s="232">
        <v>5312122</v>
      </c>
      <c r="F14" s="232">
        <v>4509019</v>
      </c>
      <c r="G14" s="232"/>
      <c r="H14" s="231">
        <f>I14+Q14+R14+S14</f>
        <v>13170590</v>
      </c>
      <c r="I14" s="231">
        <f>J14+N14+O14+P14</f>
        <v>13170590</v>
      </c>
      <c r="J14" s="231">
        <f>K14+L14+M14</f>
        <v>980290</v>
      </c>
      <c r="K14" s="232">
        <v>980290</v>
      </c>
      <c r="L14" s="232"/>
      <c r="M14" s="232"/>
      <c r="N14" s="232">
        <v>12190300</v>
      </c>
      <c r="O14" s="232"/>
      <c r="P14" s="232"/>
      <c r="Q14" s="232"/>
      <c r="R14" s="232"/>
      <c r="S14" s="232"/>
      <c r="T14" s="232">
        <f>N14+O14+P14+Q14+R14+S14</f>
        <v>12190300</v>
      </c>
      <c r="U14" s="262">
        <f>(J14/I14)*100</f>
        <v>7.443022674003215</v>
      </c>
    </row>
    <row r="15" spans="1:21" ht="18.75" customHeight="1">
      <c r="A15" s="69">
        <v>4</v>
      </c>
      <c r="B15" s="70" t="s">
        <v>210</v>
      </c>
      <c r="C15" s="231">
        <f>D15+E15</f>
        <v>184522</v>
      </c>
      <c r="D15" s="231">
        <v>0</v>
      </c>
      <c r="E15" s="232">
        <v>184522</v>
      </c>
      <c r="F15" s="232">
        <v>2200</v>
      </c>
      <c r="G15" s="232"/>
      <c r="H15" s="231">
        <f>I15+Q15+R15+S15</f>
        <v>182322</v>
      </c>
      <c r="I15" s="231">
        <f>J15+N15+O15+P15</f>
        <v>182322</v>
      </c>
      <c r="J15" s="231">
        <f>K15+L15+M15</f>
        <v>140822</v>
      </c>
      <c r="K15" s="232">
        <v>140822</v>
      </c>
      <c r="L15" s="232"/>
      <c r="M15" s="232"/>
      <c r="N15" s="232">
        <v>41500</v>
      </c>
      <c r="O15" s="232"/>
      <c r="P15" s="232"/>
      <c r="Q15" s="232"/>
      <c r="R15" s="232"/>
      <c r="S15" s="232"/>
      <c r="T15" s="232">
        <f>N15+O15+P15+Q15+R15+S15</f>
        <v>41500</v>
      </c>
      <c r="U15" s="262">
        <f>(J15/I15)*100</f>
        <v>77.23807329888878</v>
      </c>
    </row>
    <row r="16" spans="1:21" ht="18.75" customHeight="1">
      <c r="A16" s="69">
        <v>5</v>
      </c>
      <c r="B16" s="70" t="s">
        <v>157</v>
      </c>
      <c r="C16" s="231">
        <f>D16+E16</f>
        <v>2425619</v>
      </c>
      <c r="D16" s="231">
        <v>1716893</v>
      </c>
      <c r="E16" s="232">
        <v>708726</v>
      </c>
      <c r="F16" s="232">
        <v>2760</v>
      </c>
      <c r="G16" s="232"/>
      <c r="H16" s="231">
        <f t="shared" si="4"/>
        <v>2422859</v>
      </c>
      <c r="I16" s="231">
        <f t="shared" si="5"/>
        <v>2422459</v>
      </c>
      <c r="J16" s="231">
        <f t="shared" si="6"/>
        <v>672461</v>
      </c>
      <c r="K16" s="232">
        <v>657806</v>
      </c>
      <c r="L16" s="232">
        <v>14655</v>
      </c>
      <c r="M16" s="232"/>
      <c r="N16" s="232">
        <v>1749998</v>
      </c>
      <c r="O16" s="232"/>
      <c r="P16" s="232"/>
      <c r="Q16" s="232">
        <v>400</v>
      </c>
      <c r="R16" s="232"/>
      <c r="S16" s="232"/>
      <c r="T16" s="232">
        <f t="shared" si="7"/>
        <v>1750398</v>
      </c>
      <c r="U16" s="262">
        <f t="shared" si="2"/>
        <v>27.759437827430723</v>
      </c>
    </row>
    <row r="17" spans="1:21" ht="18.75" customHeight="1">
      <c r="A17" s="69">
        <v>6</v>
      </c>
      <c r="B17" s="70" t="s">
        <v>158</v>
      </c>
      <c r="C17" s="231">
        <f t="shared" si="3"/>
        <v>12600</v>
      </c>
      <c r="D17" s="231">
        <v>0</v>
      </c>
      <c r="E17" s="232">
        <v>12600</v>
      </c>
      <c r="F17" s="232"/>
      <c r="G17" s="232"/>
      <c r="H17" s="231">
        <f t="shared" si="4"/>
        <v>12600</v>
      </c>
      <c r="I17" s="231">
        <f t="shared" si="5"/>
        <v>12600</v>
      </c>
      <c r="J17" s="231">
        <f t="shared" si="6"/>
        <v>12400</v>
      </c>
      <c r="K17" s="232">
        <v>12400</v>
      </c>
      <c r="L17" s="232"/>
      <c r="M17" s="232"/>
      <c r="N17" s="232">
        <v>200</v>
      </c>
      <c r="O17" s="232"/>
      <c r="P17" s="232"/>
      <c r="Q17" s="232"/>
      <c r="R17" s="232"/>
      <c r="S17" s="232"/>
      <c r="T17" s="232">
        <f t="shared" si="7"/>
        <v>200</v>
      </c>
      <c r="U17" s="262">
        <f t="shared" si="2"/>
        <v>98.4126984126984</v>
      </c>
    </row>
    <row r="18" spans="1:21" ht="18.75" customHeight="1">
      <c r="A18" s="69">
        <v>7</v>
      </c>
      <c r="B18" s="71" t="s">
        <v>160</v>
      </c>
      <c r="C18" s="231">
        <f>D18+E18</f>
        <v>7920</v>
      </c>
      <c r="D18" s="231">
        <v>0</v>
      </c>
      <c r="E18" s="232">
        <v>7920</v>
      </c>
      <c r="F18" s="232"/>
      <c r="G18" s="232"/>
      <c r="H18" s="231">
        <f>I18+Q18+R18+S18</f>
        <v>7920</v>
      </c>
      <c r="I18" s="231">
        <f>J18+N18+O18+P18</f>
        <v>7920</v>
      </c>
      <c r="J18" s="231">
        <f>K18+L18+M18</f>
        <v>7920</v>
      </c>
      <c r="K18" s="232">
        <v>7920</v>
      </c>
      <c r="L18" s="232"/>
      <c r="M18" s="232"/>
      <c r="N18" s="232"/>
      <c r="O18" s="232"/>
      <c r="P18" s="232"/>
      <c r="Q18" s="232"/>
      <c r="R18" s="232"/>
      <c r="S18" s="232"/>
      <c r="T18" s="232">
        <f>N18+O18+P18+Q18+R18+S18</f>
        <v>0</v>
      </c>
      <c r="U18" s="262">
        <f>(J18/I18)*100</f>
        <v>100</v>
      </c>
    </row>
    <row r="19" spans="1:21" ht="18.75" customHeight="1">
      <c r="A19" s="69">
        <v>8</v>
      </c>
      <c r="B19" s="70" t="s">
        <v>159</v>
      </c>
      <c r="C19" s="231">
        <f t="shared" si="3"/>
        <v>105665532</v>
      </c>
      <c r="D19" s="231">
        <f>105496492</f>
        <v>105496492</v>
      </c>
      <c r="E19" s="232">
        <v>169040</v>
      </c>
      <c r="F19" s="232">
        <v>30850</v>
      </c>
      <c r="G19" s="232"/>
      <c r="H19" s="231">
        <f t="shared" si="4"/>
        <v>105634682</v>
      </c>
      <c r="I19" s="231">
        <f t="shared" si="5"/>
        <v>105387226</v>
      </c>
      <c r="J19" s="231">
        <f t="shared" si="6"/>
        <v>192709</v>
      </c>
      <c r="K19" s="232">
        <v>192709</v>
      </c>
      <c r="L19" s="232"/>
      <c r="M19" s="232"/>
      <c r="N19" s="232">
        <v>105193429</v>
      </c>
      <c r="O19" s="232"/>
      <c r="P19" s="232">
        <v>1088</v>
      </c>
      <c r="Q19" s="232">
        <f>247456</f>
        <v>247456</v>
      </c>
      <c r="R19" s="232"/>
      <c r="S19" s="232"/>
      <c r="T19" s="232">
        <f t="shared" si="7"/>
        <v>105441973</v>
      </c>
      <c r="U19" s="262">
        <f t="shared" si="2"/>
        <v>0.18285802493748152</v>
      </c>
    </row>
    <row r="20" spans="1:21" ht="18.75" customHeight="1">
      <c r="A20" s="69">
        <v>9</v>
      </c>
      <c r="B20" s="70" t="s">
        <v>162</v>
      </c>
      <c r="C20" s="231">
        <f>D20+E20</f>
        <v>8733183</v>
      </c>
      <c r="D20" s="231">
        <v>1568205</v>
      </c>
      <c r="E20" s="232">
        <v>7164978</v>
      </c>
      <c r="F20" s="232">
        <v>4635222</v>
      </c>
      <c r="G20" s="232"/>
      <c r="H20" s="231">
        <f>I20+Q20+R20+S20</f>
        <v>4097961</v>
      </c>
      <c r="I20" s="231">
        <f>J20+N20+O20+P20</f>
        <v>4097961</v>
      </c>
      <c r="J20" s="231">
        <f>K20+L20+M20</f>
        <v>2516756</v>
      </c>
      <c r="K20" s="232">
        <v>2516756</v>
      </c>
      <c r="L20" s="232"/>
      <c r="M20" s="232"/>
      <c r="N20" s="232">
        <v>1581205</v>
      </c>
      <c r="O20" s="232"/>
      <c r="P20" s="232"/>
      <c r="Q20" s="232"/>
      <c r="R20" s="232"/>
      <c r="S20" s="232"/>
      <c r="T20" s="232">
        <f>N20+O20+P20+Q20+R20+S20</f>
        <v>1581205</v>
      </c>
      <c r="U20" s="262">
        <f>(J20/I20)*100</f>
        <v>61.41483532908195</v>
      </c>
    </row>
    <row r="21" spans="1:21" s="358" customFormat="1" ht="27" customHeight="1">
      <c r="A21" s="351" t="s">
        <v>71</v>
      </c>
      <c r="B21" s="352" t="s">
        <v>153</v>
      </c>
      <c r="C21" s="353">
        <f aca="true" t="shared" si="8" ref="C21:T21">C22+C29+C35+C38+C42+C46+C51+C54+C59+C62+C66+C69</f>
        <v>191083637</v>
      </c>
      <c r="D21" s="354">
        <f t="shared" si="8"/>
        <v>144561574</v>
      </c>
      <c r="E21" s="353">
        <f t="shared" si="8"/>
        <v>46522063</v>
      </c>
      <c r="F21" s="353">
        <f t="shared" si="8"/>
        <v>1596445</v>
      </c>
      <c r="G21" s="353">
        <f t="shared" si="8"/>
        <v>0</v>
      </c>
      <c r="H21" s="353">
        <f t="shared" si="8"/>
        <v>189487192</v>
      </c>
      <c r="I21" s="353">
        <f t="shared" si="8"/>
        <v>132536225</v>
      </c>
      <c r="J21" s="353">
        <f t="shared" si="8"/>
        <v>18957270</v>
      </c>
      <c r="K21" s="353">
        <f t="shared" si="8"/>
        <v>12275367</v>
      </c>
      <c r="L21" s="353">
        <f t="shared" si="8"/>
        <v>6539987</v>
      </c>
      <c r="M21" s="353">
        <f t="shared" si="8"/>
        <v>141916</v>
      </c>
      <c r="N21" s="353">
        <f t="shared" si="8"/>
        <v>113578955</v>
      </c>
      <c r="O21" s="353">
        <f t="shared" si="8"/>
        <v>0</v>
      </c>
      <c r="P21" s="353">
        <f t="shared" si="8"/>
        <v>0</v>
      </c>
      <c r="Q21" s="353">
        <f t="shared" si="8"/>
        <v>56833167</v>
      </c>
      <c r="R21" s="355">
        <f t="shared" si="8"/>
        <v>117500</v>
      </c>
      <c r="S21" s="355">
        <f t="shared" si="8"/>
        <v>300</v>
      </c>
      <c r="T21" s="353">
        <f t="shared" si="8"/>
        <v>170529922</v>
      </c>
      <c r="U21" s="369">
        <f t="shared" si="2"/>
        <v>14.303463072077086</v>
      </c>
    </row>
    <row r="22" spans="1:21" s="358" customFormat="1" ht="30.75" customHeight="1">
      <c r="A22" s="359" t="s">
        <v>36</v>
      </c>
      <c r="B22" s="360" t="s">
        <v>163</v>
      </c>
      <c r="C22" s="361">
        <f>SUM(C23:C28)</f>
        <v>47331827</v>
      </c>
      <c r="D22" s="361">
        <f aca="true" t="shared" si="9" ref="D22:R22">SUM(D23:D28)</f>
        <v>38630779</v>
      </c>
      <c r="E22" s="361">
        <f>SUM(E23:E28)</f>
        <v>8701048</v>
      </c>
      <c r="F22" s="361">
        <f t="shared" si="9"/>
        <v>194919</v>
      </c>
      <c r="G22" s="361">
        <f t="shared" si="9"/>
        <v>0</v>
      </c>
      <c r="H22" s="361">
        <f t="shared" si="9"/>
        <v>47136908</v>
      </c>
      <c r="I22" s="361">
        <f t="shared" si="9"/>
        <v>42574632</v>
      </c>
      <c r="J22" s="361">
        <f t="shared" si="9"/>
        <v>1841506</v>
      </c>
      <c r="K22" s="361">
        <f t="shared" si="9"/>
        <v>1804106</v>
      </c>
      <c r="L22" s="361">
        <f t="shared" si="9"/>
        <v>37400</v>
      </c>
      <c r="M22" s="361">
        <f t="shared" si="9"/>
        <v>0</v>
      </c>
      <c r="N22" s="361">
        <f t="shared" si="9"/>
        <v>40733126</v>
      </c>
      <c r="O22" s="361">
        <f t="shared" si="9"/>
        <v>0</v>
      </c>
      <c r="P22" s="361">
        <f t="shared" si="9"/>
        <v>0</v>
      </c>
      <c r="Q22" s="361">
        <f t="shared" si="9"/>
        <v>4562276</v>
      </c>
      <c r="R22" s="361">
        <f t="shared" si="9"/>
        <v>0</v>
      </c>
      <c r="S22" s="361">
        <f>SUM(S23:S28)</f>
        <v>0</v>
      </c>
      <c r="T22" s="361">
        <f>SUM(T23:T28)</f>
        <v>45295402</v>
      </c>
      <c r="U22" s="370">
        <f t="shared" si="2"/>
        <v>4.325359758834792</v>
      </c>
    </row>
    <row r="23" spans="1:21" ht="18.75" customHeight="1">
      <c r="A23" s="69">
        <v>10</v>
      </c>
      <c r="B23" s="71" t="s">
        <v>164</v>
      </c>
      <c r="C23" s="208">
        <f aca="true" t="shared" si="10" ref="C23:C28">D23+E23</f>
        <v>5231146</v>
      </c>
      <c r="D23" s="231">
        <v>4934357</v>
      </c>
      <c r="E23" s="209">
        <v>296789</v>
      </c>
      <c r="F23" s="209">
        <v>53193</v>
      </c>
      <c r="G23" s="209"/>
      <c r="H23" s="208">
        <f aca="true" t="shared" si="11" ref="H23:H28">I23+Q23+R23+S23</f>
        <v>5177953</v>
      </c>
      <c r="I23" s="208">
        <f aca="true" t="shared" si="12" ref="I23:I28">J23+N23+O23+P23</f>
        <v>5177953</v>
      </c>
      <c r="J23" s="208">
        <f aca="true" t="shared" si="13" ref="J23:J28">K23+L23+M23</f>
        <v>758051</v>
      </c>
      <c r="K23" s="209">
        <v>758051</v>
      </c>
      <c r="L23" s="209"/>
      <c r="M23" s="209"/>
      <c r="N23" s="209">
        <v>4419902</v>
      </c>
      <c r="O23" s="209"/>
      <c r="P23" s="209"/>
      <c r="Q23" s="209">
        <v>0</v>
      </c>
      <c r="R23" s="209"/>
      <c r="S23" s="209"/>
      <c r="T23" s="209">
        <f aca="true" t="shared" si="14" ref="T23:T28">N23+O23+P23+Q23+R23+S23</f>
        <v>4419902</v>
      </c>
      <c r="U23" s="262">
        <f t="shared" si="2"/>
        <v>14.639974522750594</v>
      </c>
    </row>
    <row r="24" spans="1:21" ht="18.75" customHeight="1">
      <c r="A24" s="69">
        <v>11</v>
      </c>
      <c r="B24" s="71" t="s">
        <v>165</v>
      </c>
      <c r="C24" s="208">
        <f t="shared" si="10"/>
        <v>8844155</v>
      </c>
      <c r="D24" s="231">
        <v>8154187</v>
      </c>
      <c r="E24" s="209">
        <v>689968</v>
      </c>
      <c r="F24" s="209">
        <v>70226</v>
      </c>
      <c r="G24" s="209"/>
      <c r="H24" s="208">
        <f t="shared" si="11"/>
        <v>8773929</v>
      </c>
      <c r="I24" s="208">
        <f t="shared" si="12"/>
        <v>7279370</v>
      </c>
      <c r="J24" s="208">
        <f t="shared" si="13"/>
        <v>148119</v>
      </c>
      <c r="K24" s="209">
        <v>128119</v>
      </c>
      <c r="L24" s="209">
        <v>20000</v>
      </c>
      <c r="M24" s="209"/>
      <c r="N24" s="209">
        <v>7131251</v>
      </c>
      <c r="O24" s="209"/>
      <c r="P24" s="209"/>
      <c r="Q24" s="209">
        <v>1494559</v>
      </c>
      <c r="R24" s="209"/>
      <c r="S24" s="209"/>
      <c r="T24" s="209">
        <f t="shared" si="14"/>
        <v>8625810</v>
      </c>
      <c r="U24" s="262">
        <f t="shared" si="2"/>
        <v>2.034777734886398</v>
      </c>
    </row>
    <row r="25" spans="1:21" ht="18.75" customHeight="1">
      <c r="A25" s="69">
        <v>12</v>
      </c>
      <c r="B25" s="71" t="s">
        <v>166</v>
      </c>
      <c r="C25" s="208">
        <f t="shared" si="10"/>
        <v>9824933</v>
      </c>
      <c r="D25" s="231">
        <v>8025076</v>
      </c>
      <c r="E25" s="209">
        <v>1799857</v>
      </c>
      <c r="F25" s="209">
        <v>0</v>
      </c>
      <c r="G25" s="209"/>
      <c r="H25" s="208">
        <f t="shared" si="11"/>
        <v>9824933</v>
      </c>
      <c r="I25" s="208">
        <f t="shared" si="12"/>
        <v>9824933</v>
      </c>
      <c r="J25" s="208">
        <f t="shared" si="13"/>
        <v>208396</v>
      </c>
      <c r="K25" s="209">
        <v>208396</v>
      </c>
      <c r="L25" s="209"/>
      <c r="M25" s="209"/>
      <c r="N25" s="209">
        <v>9616537</v>
      </c>
      <c r="O25" s="209"/>
      <c r="P25" s="209"/>
      <c r="Q25" s="209">
        <v>0</v>
      </c>
      <c r="R25" s="209"/>
      <c r="S25" s="209"/>
      <c r="T25" s="209">
        <f t="shared" si="14"/>
        <v>9616537</v>
      </c>
      <c r="U25" s="262">
        <f t="shared" si="2"/>
        <v>2.1210933448604687</v>
      </c>
    </row>
    <row r="26" spans="1:21" ht="18.75" customHeight="1">
      <c r="A26" s="69">
        <v>13</v>
      </c>
      <c r="B26" s="71" t="s">
        <v>167</v>
      </c>
      <c r="C26" s="208">
        <f t="shared" si="10"/>
        <v>5984943</v>
      </c>
      <c r="D26" s="231">
        <v>4191697</v>
      </c>
      <c r="E26" s="209">
        <v>1793246</v>
      </c>
      <c r="F26" s="209">
        <v>45000</v>
      </c>
      <c r="G26" s="209"/>
      <c r="H26" s="208">
        <f t="shared" si="11"/>
        <v>5939943</v>
      </c>
      <c r="I26" s="208">
        <f t="shared" si="12"/>
        <v>5623859</v>
      </c>
      <c r="J26" s="208">
        <f t="shared" si="13"/>
        <v>136825</v>
      </c>
      <c r="K26" s="209">
        <v>128425</v>
      </c>
      <c r="L26" s="209">
        <v>8400</v>
      </c>
      <c r="M26" s="209"/>
      <c r="N26" s="209">
        <v>5487034</v>
      </c>
      <c r="O26" s="209"/>
      <c r="P26" s="209"/>
      <c r="Q26" s="209">
        <v>316084</v>
      </c>
      <c r="R26" s="209"/>
      <c r="S26" s="209"/>
      <c r="T26" s="209">
        <f t="shared" si="14"/>
        <v>5803118</v>
      </c>
      <c r="U26" s="262">
        <f t="shared" si="2"/>
        <v>2.432937952391765</v>
      </c>
    </row>
    <row r="27" spans="1:21" ht="18.75" customHeight="1">
      <c r="A27" s="69">
        <v>14</v>
      </c>
      <c r="B27" s="71" t="s">
        <v>168</v>
      </c>
      <c r="C27" s="208">
        <f t="shared" si="10"/>
        <v>4333495</v>
      </c>
      <c r="D27" s="231">
        <v>2990668</v>
      </c>
      <c r="E27" s="209">
        <v>1342827</v>
      </c>
      <c r="F27" s="209">
        <v>8500</v>
      </c>
      <c r="G27" s="209"/>
      <c r="H27" s="208">
        <f t="shared" si="11"/>
        <v>4324995</v>
      </c>
      <c r="I27" s="208">
        <f t="shared" si="12"/>
        <v>3697565</v>
      </c>
      <c r="J27" s="208">
        <f t="shared" si="13"/>
        <v>189313</v>
      </c>
      <c r="K27" s="209">
        <v>189313</v>
      </c>
      <c r="L27" s="209"/>
      <c r="M27" s="209"/>
      <c r="N27" s="209">
        <v>3508252</v>
      </c>
      <c r="O27" s="209"/>
      <c r="P27" s="209"/>
      <c r="Q27" s="209">
        <v>627430</v>
      </c>
      <c r="R27" s="209"/>
      <c r="S27" s="209"/>
      <c r="T27" s="209">
        <f t="shared" si="14"/>
        <v>4135682</v>
      </c>
      <c r="U27" s="262">
        <f t="shared" si="2"/>
        <v>5.119937039646362</v>
      </c>
    </row>
    <row r="28" spans="1:21" ht="18.75" customHeight="1">
      <c r="A28" s="69">
        <v>15</v>
      </c>
      <c r="B28" s="71" t="s">
        <v>169</v>
      </c>
      <c r="C28" s="208">
        <f t="shared" si="10"/>
        <v>13113155</v>
      </c>
      <c r="D28" s="231">
        <v>10334794</v>
      </c>
      <c r="E28" s="209">
        <v>2778361</v>
      </c>
      <c r="F28" s="209">
        <v>18000</v>
      </c>
      <c r="G28" s="209"/>
      <c r="H28" s="208">
        <f t="shared" si="11"/>
        <v>13095155</v>
      </c>
      <c r="I28" s="208">
        <f t="shared" si="12"/>
        <v>10970952</v>
      </c>
      <c r="J28" s="208">
        <f t="shared" si="13"/>
        <v>400802</v>
      </c>
      <c r="K28" s="209">
        <v>391802</v>
      </c>
      <c r="L28" s="209">
        <v>9000</v>
      </c>
      <c r="M28" s="209"/>
      <c r="N28" s="209">
        <v>10570150</v>
      </c>
      <c r="O28" s="209"/>
      <c r="P28" s="209"/>
      <c r="Q28" s="209">
        <v>2124203</v>
      </c>
      <c r="R28" s="209"/>
      <c r="S28" s="209"/>
      <c r="T28" s="209">
        <f t="shared" si="14"/>
        <v>12694353</v>
      </c>
      <c r="U28" s="262">
        <f t="shared" si="2"/>
        <v>3.653301919468794</v>
      </c>
    </row>
    <row r="29" spans="1:21" s="365" customFormat="1" ht="25.5">
      <c r="A29" s="338" t="s">
        <v>37</v>
      </c>
      <c r="B29" s="339" t="s">
        <v>170</v>
      </c>
      <c r="C29" s="353">
        <f>SUM(C30:C34)</f>
        <v>24046642</v>
      </c>
      <c r="D29" s="364">
        <f aca="true" t="shared" si="15" ref="D29:T29">SUM(D30:D34)</f>
        <v>18741055</v>
      </c>
      <c r="E29" s="353">
        <f>SUM(E30:E34)</f>
        <v>5305587</v>
      </c>
      <c r="F29" s="353">
        <f>SUM(F30:F34)</f>
        <v>1221721</v>
      </c>
      <c r="G29" s="353">
        <f t="shared" si="15"/>
        <v>0</v>
      </c>
      <c r="H29" s="353">
        <f>SUM(H30:H34)</f>
        <v>22824921</v>
      </c>
      <c r="I29" s="353">
        <f t="shared" si="15"/>
        <v>21078968</v>
      </c>
      <c r="J29" s="353">
        <f t="shared" si="15"/>
        <v>2040300</v>
      </c>
      <c r="K29" s="353">
        <f t="shared" si="15"/>
        <v>1003841</v>
      </c>
      <c r="L29" s="353">
        <f t="shared" si="15"/>
        <v>1024459</v>
      </c>
      <c r="M29" s="353">
        <f t="shared" si="15"/>
        <v>12000</v>
      </c>
      <c r="N29" s="353">
        <f t="shared" si="15"/>
        <v>19038668</v>
      </c>
      <c r="O29" s="353">
        <f t="shared" si="15"/>
        <v>0</v>
      </c>
      <c r="P29" s="353">
        <f t="shared" si="15"/>
        <v>0</v>
      </c>
      <c r="Q29" s="353">
        <f>SUM(Q30:Q34)</f>
        <v>1745653</v>
      </c>
      <c r="R29" s="353">
        <f t="shared" si="15"/>
        <v>0</v>
      </c>
      <c r="S29" s="353">
        <f t="shared" si="15"/>
        <v>300</v>
      </c>
      <c r="T29" s="353">
        <f t="shared" si="15"/>
        <v>20784621</v>
      </c>
      <c r="U29" s="369">
        <f t="shared" si="2"/>
        <v>9.679316368808948</v>
      </c>
    </row>
    <row r="30" spans="1:21" ht="18.75" customHeight="1">
      <c r="A30" s="69">
        <v>16</v>
      </c>
      <c r="B30" s="70" t="s">
        <v>171</v>
      </c>
      <c r="C30" s="231">
        <f>D30+E30</f>
        <v>10232377</v>
      </c>
      <c r="D30" s="231">
        <v>9380895</v>
      </c>
      <c r="E30" s="143">
        <v>851482</v>
      </c>
      <c r="F30" s="143">
        <v>103000</v>
      </c>
      <c r="G30" s="232"/>
      <c r="H30" s="231">
        <f>I30+Q30+R30+S30</f>
        <v>10129377</v>
      </c>
      <c r="I30" s="231">
        <f>J30+N30+O30+P30</f>
        <v>9058644</v>
      </c>
      <c r="J30" s="231">
        <f>K30+L30+M30</f>
        <v>736634</v>
      </c>
      <c r="K30" s="143">
        <v>621649</v>
      </c>
      <c r="L30" s="143">
        <v>114985</v>
      </c>
      <c r="M30" s="143"/>
      <c r="N30" s="143">
        <v>8322010</v>
      </c>
      <c r="O30" s="143">
        <v>0</v>
      </c>
      <c r="P30" s="143"/>
      <c r="Q30" s="143">
        <v>1070733</v>
      </c>
      <c r="R30" s="143"/>
      <c r="S30" s="143"/>
      <c r="T30" s="232">
        <f>N30+O30+P30+Q30+R30+S30</f>
        <v>9392743</v>
      </c>
      <c r="U30" s="262">
        <f t="shared" si="2"/>
        <v>8.131835184162222</v>
      </c>
    </row>
    <row r="31" spans="1:21" ht="18.75" customHeight="1">
      <c r="A31" s="69">
        <v>17</v>
      </c>
      <c r="B31" s="72" t="s">
        <v>172</v>
      </c>
      <c r="C31" s="231">
        <f>D31+E31</f>
        <v>6211761</v>
      </c>
      <c r="D31" s="231">
        <v>3323481</v>
      </c>
      <c r="E31" s="143">
        <v>2888280</v>
      </c>
      <c r="F31" s="143">
        <v>914121</v>
      </c>
      <c r="G31" s="232"/>
      <c r="H31" s="231">
        <f>I31+Q31+R31+S31</f>
        <v>5297640</v>
      </c>
      <c r="I31" s="231">
        <f>J31+N31+O31+P31</f>
        <v>4754170</v>
      </c>
      <c r="J31" s="231">
        <f>K31+L31+M31</f>
        <v>1110271</v>
      </c>
      <c r="K31" s="143">
        <v>188797</v>
      </c>
      <c r="L31" s="143">
        <v>909474</v>
      </c>
      <c r="M31" s="143">
        <v>12000</v>
      </c>
      <c r="N31" s="143">
        <v>3643899</v>
      </c>
      <c r="O31" s="143"/>
      <c r="P31" s="143"/>
      <c r="Q31" s="143">
        <v>543170</v>
      </c>
      <c r="R31" s="143"/>
      <c r="S31" s="143">
        <v>300</v>
      </c>
      <c r="T31" s="232">
        <f>N31+O31+P31+Q31+R31+S31</f>
        <v>4187369</v>
      </c>
      <c r="U31" s="262">
        <f t="shared" si="2"/>
        <v>23.353624291937393</v>
      </c>
    </row>
    <row r="32" spans="1:21" ht="18.75" customHeight="1">
      <c r="A32" s="69">
        <v>18</v>
      </c>
      <c r="B32" s="72" t="s">
        <v>180</v>
      </c>
      <c r="C32" s="231">
        <f>D32+E32</f>
        <v>929378</v>
      </c>
      <c r="D32" s="231">
        <v>552388</v>
      </c>
      <c r="E32" s="143">
        <v>376990</v>
      </c>
      <c r="F32" s="143">
        <v>0</v>
      </c>
      <c r="G32" s="232"/>
      <c r="H32" s="231">
        <f>I32+Q32+R32+S32</f>
        <v>929378</v>
      </c>
      <c r="I32" s="231">
        <f>J32+N32+O32+P32</f>
        <v>812128</v>
      </c>
      <c r="J32" s="231">
        <f>K32+L32+M32</f>
        <v>19290</v>
      </c>
      <c r="K32" s="143">
        <v>19290</v>
      </c>
      <c r="L32" s="143">
        <v>0</v>
      </c>
      <c r="M32" s="143">
        <v>0</v>
      </c>
      <c r="N32" s="143">
        <v>792838</v>
      </c>
      <c r="O32" s="143"/>
      <c r="P32" s="143"/>
      <c r="Q32" s="143">
        <v>117250</v>
      </c>
      <c r="R32" s="143"/>
      <c r="S32" s="143">
        <v>0</v>
      </c>
      <c r="T32" s="232">
        <f>N32+O32+P32+Q32+R32+S32</f>
        <v>910088</v>
      </c>
      <c r="U32" s="262">
        <f>(J32/I32)*100</f>
        <v>2.3752413412664013</v>
      </c>
    </row>
    <row r="33" spans="1:21" ht="18.75" customHeight="1">
      <c r="A33" s="69">
        <v>19</v>
      </c>
      <c r="B33" s="72" t="s">
        <v>173</v>
      </c>
      <c r="C33" s="231">
        <f>D33+E33</f>
        <v>6673126</v>
      </c>
      <c r="D33" s="231">
        <v>5484291</v>
      </c>
      <c r="E33" s="143">
        <v>1188835</v>
      </c>
      <c r="F33" s="143">
        <v>204600</v>
      </c>
      <c r="G33" s="232"/>
      <c r="H33" s="231">
        <f>I33+Q33+R33+S33</f>
        <v>6468526</v>
      </c>
      <c r="I33" s="231">
        <f>J33+N33+O33+P33</f>
        <v>6454026</v>
      </c>
      <c r="J33" s="231">
        <f>K33+L33+M33</f>
        <v>174105</v>
      </c>
      <c r="K33" s="143">
        <v>174105</v>
      </c>
      <c r="L33" s="143">
        <v>0</v>
      </c>
      <c r="M33" s="143">
        <v>0</v>
      </c>
      <c r="N33" s="143">
        <v>6279921</v>
      </c>
      <c r="O33" s="143"/>
      <c r="P33" s="143"/>
      <c r="Q33" s="143">
        <v>14500</v>
      </c>
      <c r="R33" s="143"/>
      <c r="S33" s="143"/>
      <c r="T33" s="232">
        <f>N33+O33+P33+Q33+R33+S33</f>
        <v>6294421</v>
      </c>
      <c r="U33" s="262">
        <f>(J33/I33)*100</f>
        <v>2.6976185097487986</v>
      </c>
    </row>
    <row r="34" spans="1:21" ht="18.75" customHeight="1">
      <c r="A34" s="69">
        <v>19</v>
      </c>
      <c r="B34" s="72" t="s">
        <v>412</v>
      </c>
      <c r="C34" s="231">
        <f>D34+E34</f>
        <v>0</v>
      </c>
      <c r="D34" s="231">
        <v>0</v>
      </c>
      <c r="E34" s="143">
        <v>0</v>
      </c>
      <c r="F34" s="143">
        <v>0</v>
      </c>
      <c r="G34" s="232"/>
      <c r="H34" s="231">
        <f>I34+Q34+R34+S34</f>
        <v>0</v>
      </c>
      <c r="I34" s="231">
        <f>J34+N34+O34+P34</f>
        <v>0</v>
      </c>
      <c r="J34" s="231">
        <f>K34+L34+M34</f>
        <v>0</v>
      </c>
      <c r="K34" s="143">
        <v>0</v>
      </c>
      <c r="L34" s="143">
        <v>0</v>
      </c>
      <c r="M34" s="143">
        <v>0</v>
      </c>
      <c r="N34" s="143">
        <v>0</v>
      </c>
      <c r="O34" s="143"/>
      <c r="P34" s="143"/>
      <c r="Q34" s="143">
        <v>0</v>
      </c>
      <c r="R34" s="143"/>
      <c r="S34" s="143"/>
      <c r="T34" s="232">
        <f>N34+O34+P34+Q34+R34+S34</f>
        <v>0</v>
      </c>
      <c r="U34" s="262" t="e">
        <f t="shared" si="2"/>
        <v>#DIV/0!</v>
      </c>
    </row>
    <row r="35" spans="1:22" s="365" customFormat="1" ht="25.5">
      <c r="A35" s="338" t="s">
        <v>38</v>
      </c>
      <c r="B35" s="339" t="s">
        <v>174</v>
      </c>
      <c r="C35" s="353">
        <f>SUM(C36:C37)</f>
        <v>32532436</v>
      </c>
      <c r="D35" s="364">
        <f>SUM(D36:D37)</f>
        <v>29175088</v>
      </c>
      <c r="E35" s="353">
        <f>SUM(E36:E37)</f>
        <v>3357348</v>
      </c>
      <c r="F35" s="353">
        <f>SUM(F36:F37)</f>
        <v>680</v>
      </c>
      <c r="G35" s="353"/>
      <c r="H35" s="353">
        <f aca="true" t="shared" si="16" ref="H35:T35">SUM(H36:H37)</f>
        <v>32531756</v>
      </c>
      <c r="I35" s="353">
        <f t="shared" si="16"/>
        <v>17890761</v>
      </c>
      <c r="J35" s="353">
        <f t="shared" si="16"/>
        <v>6487338</v>
      </c>
      <c r="K35" s="353">
        <f t="shared" si="16"/>
        <v>2193295</v>
      </c>
      <c r="L35" s="353">
        <f t="shared" si="16"/>
        <v>4294043</v>
      </c>
      <c r="M35" s="353">
        <f t="shared" si="16"/>
        <v>0</v>
      </c>
      <c r="N35" s="353">
        <f t="shared" si="16"/>
        <v>11403423</v>
      </c>
      <c r="O35" s="353">
        <f t="shared" si="16"/>
        <v>0</v>
      </c>
      <c r="P35" s="353">
        <f t="shared" si="16"/>
        <v>0</v>
      </c>
      <c r="Q35" s="353">
        <f t="shared" si="16"/>
        <v>14523495</v>
      </c>
      <c r="R35" s="353">
        <f t="shared" si="16"/>
        <v>117500</v>
      </c>
      <c r="S35" s="353">
        <f t="shared" si="16"/>
        <v>0</v>
      </c>
      <c r="T35" s="353">
        <f t="shared" si="16"/>
        <v>26044418</v>
      </c>
      <c r="U35" s="356">
        <f t="shared" si="2"/>
        <v>36.2608275858137</v>
      </c>
      <c r="V35" s="387"/>
    </row>
    <row r="36" spans="1:21" ht="18.75" customHeight="1">
      <c r="A36" s="69">
        <v>20</v>
      </c>
      <c r="B36" s="73" t="s">
        <v>175</v>
      </c>
      <c r="C36" s="242">
        <f>D36+E36</f>
        <v>15648559</v>
      </c>
      <c r="D36" s="211">
        <v>13121121</v>
      </c>
      <c r="E36" s="251">
        <v>2527438</v>
      </c>
      <c r="F36" s="251">
        <v>680</v>
      </c>
      <c r="G36" s="251"/>
      <c r="H36" s="253">
        <f>I36+Q36+R36+S36</f>
        <v>15647879</v>
      </c>
      <c r="I36" s="253">
        <f>J36+N36+O36+P36</f>
        <v>6518479</v>
      </c>
      <c r="J36" s="253">
        <f>K36+L36+M36</f>
        <v>2617396</v>
      </c>
      <c r="K36" s="251">
        <v>1865458</v>
      </c>
      <c r="L36" s="251">
        <v>751938</v>
      </c>
      <c r="M36" s="251"/>
      <c r="N36" s="251">
        <v>3901083</v>
      </c>
      <c r="O36" s="251"/>
      <c r="P36" s="251"/>
      <c r="Q36" s="251">
        <v>9063900</v>
      </c>
      <c r="R36" s="251">
        <v>65500</v>
      </c>
      <c r="S36" s="251">
        <v>0</v>
      </c>
      <c r="T36" s="243">
        <f>N36+O36+P36+Q36+R36+S36</f>
        <v>13030483</v>
      </c>
      <c r="U36" s="262">
        <f t="shared" si="2"/>
        <v>40.15347752136657</v>
      </c>
    </row>
    <row r="37" spans="1:21" ht="18.75" customHeight="1">
      <c r="A37" s="69">
        <v>21</v>
      </c>
      <c r="B37" s="73" t="s">
        <v>176</v>
      </c>
      <c r="C37" s="242">
        <f>D37+E37</f>
        <v>16883877</v>
      </c>
      <c r="D37" s="388">
        <v>16053967</v>
      </c>
      <c r="E37" s="251">
        <v>829910</v>
      </c>
      <c r="F37" s="251"/>
      <c r="G37" s="251"/>
      <c r="H37" s="253">
        <f>I37+Q37+R37+S37</f>
        <v>16883877</v>
      </c>
      <c r="I37" s="253">
        <f>J37+N37+O37+P37</f>
        <v>11372282</v>
      </c>
      <c r="J37" s="253">
        <f>K37+L37+M37</f>
        <v>3869942</v>
      </c>
      <c r="K37" s="251">
        <v>327837</v>
      </c>
      <c r="L37" s="251">
        <v>3542105</v>
      </c>
      <c r="M37" s="251"/>
      <c r="N37" s="251">
        <v>7502340</v>
      </c>
      <c r="O37" s="251"/>
      <c r="P37" s="251"/>
      <c r="Q37" s="251">
        <v>5459595</v>
      </c>
      <c r="R37" s="251">
        <v>52000</v>
      </c>
      <c r="S37" s="251"/>
      <c r="T37" s="243">
        <f>N37+O37+P37+Q37+R37+S37</f>
        <v>13013935</v>
      </c>
      <c r="U37" s="262">
        <f t="shared" si="2"/>
        <v>34.02959933635131</v>
      </c>
    </row>
    <row r="38" spans="1:21" s="365" customFormat="1" ht="25.5">
      <c r="A38" s="338" t="s">
        <v>39</v>
      </c>
      <c r="B38" s="339" t="s">
        <v>178</v>
      </c>
      <c r="C38" s="353">
        <f aca="true" t="shared" si="17" ref="C38:T38">SUM(C39:C41)</f>
        <v>20485742</v>
      </c>
      <c r="D38" s="364">
        <f t="shared" si="17"/>
        <v>13776326</v>
      </c>
      <c r="E38" s="353">
        <f t="shared" si="17"/>
        <v>6709416</v>
      </c>
      <c r="F38" s="353">
        <f t="shared" si="17"/>
        <v>72113</v>
      </c>
      <c r="G38" s="353">
        <f t="shared" si="17"/>
        <v>0</v>
      </c>
      <c r="H38" s="353">
        <f t="shared" si="17"/>
        <v>20413629</v>
      </c>
      <c r="I38" s="353">
        <f t="shared" si="17"/>
        <v>13351858</v>
      </c>
      <c r="J38" s="353">
        <f t="shared" si="17"/>
        <v>2661032</v>
      </c>
      <c r="K38" s="353">
        <f t="shared" si="17"/>
        <v>2081238</v>
      </c>
      <c r="L38" s="353">
        <f t="shared" si="17"/>
        <v>560217</v>
      </c>
      <c r="M38" s="353">
        <f t="shared" si="17"/>
        <v>19577</v>
      </c>
      <c r="N38" s="353">
        <f t="shared" si="17"/>
        <v>10690826</v>
      </c>
      <c r="O38" s="353">
        <f t="shared" si="17"/>
        <v>0</v>
      </c>
      <c r="P38" s="353">
        <f t="shared" si="17"/>
        <v>0</v>
      </c>
      <c r="Q38" s="353">
        <f t="shared" si="17"/>
        <v>7061771</v>
      </c>
      <c r="R38" s="353">
        <f t="shared" si="17"/>
        <v>0</v>
      </c>
      <c r="S38" s="353">
        <f t="shared" si="17"/>
        <v>0</v>
      </c>
      <c r="T38" s="353">
        <f t="shared" si="17"/>
        <v>17752597</v>
      </c>
      <c r="U38" s="356">
        <f t="shared" si="2"/>
        <v>19.930050184775784</v>
      </c>
    </row>
    <row r="39" spans="1:21" ht="18.75" customHeight="1">
      <c r="A39" s="69">
        <v>22</v>
      </c>
      <c r="B39" s="335" t="s">
        <v>390</v>
      </c>
      <c r="C39" s="231">
        <f>D39+E39</f>
        <v>10384158</v>
      </c>
      <c r="D39" s="254">
        <v>6717181</v>
      </c>
      <c r="E39" s="254">
        <v>3666977</v>
      </c>
      <c r="F39" s="254">
        <v>70000</v>
      </c>
      <c r="G39" s="251"/>
      <c r="H39" s="253">
        <f>I39+Q39+R39+S39</f>
        <v>10314158</v>
      </c>
      <c r="I39" s="253">
        <f>J39+N39+O39+P39</f>
        <v>6798681</v>
      </c>
      <c r="J39" s="253">
        <f>K39+L39+M39</f>
        <v>1126657</v>
      </c>
      <c r="K39" s="254">
        <v>547713</v>
      </c>
      <c r="L39" s="254">
        <v>559367</v>
      </c>
      <c r="M39" s="254">
        <v>19577</v>
      </c>
      <c r="N39" s="254">
        <v>5672024</v>
      </c>
      <c r="O39" s="389"/>
      <c r="P39" s="389"/>
      <c r="Q39" s="254">
        <v>3515477</v>
      </c>
      <c r="R39" s="389"/>
      <c r="S39" s="389"/>
      <c r="T39" s="232">
        <f>N39+O39+P39+Q39+R39+S39</f>
        <v>9187501</v>
      </c>
      <c r="U39" s="262">
        <f t="shared" si="2"/>
        <v>16.571699716459705</v>
      </c>
    </row>
    <row r="40" spans="1:21" ht="18.75" customHeight="1">
      <c r="A40" s="69">
        <v>23</v>
      </c>
      <c r="B40" s="335" t="s">
        <v>179</v>
      </c>
      <c r="C40" s="231">
        <f>D40+E40</f>
        <v>2949326</v>
      </c>
      <c r="D40" s="254">
        <f>2715272</f>
        <v>2715272</v>
      </c>
      <c r="E40" s="254">
        <v>234054</v>
      </c>
      <c r="F40" s="254"/>
      <c r="G40" s="251"/>
      <c r="H40" s="253">
        <f>I40+Q40+R40+S40</f>
        <v>2949326</v>
      </c>
      <c r="I40" s="253">
        <f>J40+N40+O40+P40</f>
        <v>1370308</v>
      </c>
      <c r="J40" s="253">
        <f>K40+L40+M40</f>
        <v>188173</v>
      </c>
      <c r="K40" s="254">
        <v>188173</v>
      </c>
      <c r="L40" s="389"/>
      <c r="M40" s="389"/>
      <c r="N40" s="254">
        <v>1182135</v>
      </c>
      <c r="O40" s="389"/>
      <c r="P40" s="389"/>
      <c r="Q40" s="254">
        <f>1579018</f>
        <v>1579018</v>
      </c>
      <c r="R40" s="389"/>
      <c r="S40" s="389"/>
      <c r="T40" s="232">
        <f>N40+O40+P40+Q40+R40+S40</f>
        <v>2761153</v>
      </c>
      <c r="U40" s="262">
        <f t="shared" si="2"/>
        <v>13.732168242468118</v>
      </c>
    </row>
    <row r="41" spans="1:21" ht="18.75" customHeight="1">
      <c r="A41" s="69">
        <v>24</v>
      </c>
      <c r="B41" s="335" t="s">
        <v>181</v>
      </c>
      <c r="C41" s="231">
        <f>D41+E41</f>
        <v>7152258</v>
      </c>
      <c r="D41" s="254">
        <v>4343873</v>
      </c>
      <c r="E41" s="254">
        <v>2808385</v>
      </c>
      <c r="F41" s="254">
        <v>2113</v>
      </c>
      <c r="G41" s="251"/>
      <c r="H41" s="253">
        <f>I41+Q41+R41+S41</f>
        <v>7150145</v>
      </c>
      <c r="I41" s="253">
        <f>J41+N41+O41+P41</f>
        <v>5182869</v>
      </c>
      <c r="J41" s="253">
        <f>K41+L41+M41</f>
        <v>1346202</v>
      </c>
      <c r="K41" s="254">
        <v>1345352</v>
      </c>
      <c r="L41" s="254">
        <v>850</v>
      </c>
      <c r="M41" s="254"/>
      <c r="N41" s="254">
        <v>3836667</v>
      </c>
      <c r="O41" s="389"/>
      <c r="P41" s="389"/>
      <c r="Q41" s="254">
        <v>1967276</v>
      </c>
      <c r="R41" s="389"/>
      <c r="S41" s="389"/>
      <c r="T41" s="232">
        <f>N41+O41+P41+Q41+R41+S41</f>
        <v>5803943</v>
      </c>
      <c r="U41" s="262">
        <f t="shared" si="2"/>
        <v>25.974069574206872</v>
      </c>
    </row>
    <row r="42" spans="1:21" s="365" customFormat="1" ht="25.5">
      <c r="A42" s="338" t="s">
        <v>40</v>
      </c>
      <c r="B42" s="339" t="s">
        <v>182</v>
      </c>
      <c r="C42" s="353">
        <f>SUM(C43:C45)</f>
        <v>15382859</v>
      </c>
      <c r="D42" s="364">
        <f aca="true" t="shared" si="18" ref="D42:T42">SUM(D43:D45)</f>
        <v>14861861</v>
      </c>
      <c r="E42" s="353">
        <f t="shared" si="18"/>
        <v>520998</v>
      </c>
      <c r="F42" s="353">
        <f t="shared" si="18"/>
        <v>31595</v>
      </c>
      <c r="G42" s="353"/>
      <c r="H42" s="353">
        <f t="shared" si="18"/>
        <v>15351264</v>
      </c>
      <c r="I42" s="353">
        <f t="shared" si="18"/>
        <v>6886834</v>
      </c>
      <c r="J42" s="353">
        <f t="shared" si="18"/>
        <v>519455</v>
      </c>
      <c r="K42" s="353">
        <f t="shared" si="18"/>
        <v>470180</v>
      </c>
      <c r="L42" s="353">
        <f t="shared" si="18"/>
        <v>37025</v>
      </c>
      <c r="M42" s="353">
        <f t="shared" si="18"/>
        <v>12250</v>
      </c>
      <c r="N42" s="353">
        <f t="shared" si="18"/>
        <v>6367379</v>
      </c>
      <c r="O42" s="353">
        <f t="shared" si="18"/>
        <v>0</v>
      </c>
      <c r="P42" s="353">
        <f t="shared" si="18"/>
        <v>0</v>
      </c>
      <c r="Q42" s="353">
        <f t="shared" si="18"/>
        <v>8464430</v>
      </c>
      <c r="R42" s="353">
        <f t="shared" si="18"/>
        <v>0</v>
      </c>
      <c r="S42" s="353">
        <f t="shared" si="18"/>
        <v>0</v>
      </c>
      <c r="T42" s="353">
        <f t="shared" si="18"/>
        <v>14831809</v>
      </c>
      <c r="U42" s="356">
        <f t="shared" si="2"/>
        <v>7.542725728542317</v>
      </c>
    </row>
    <row r="43" spans="1:21" ht="18.75" customHeight="1">
      <c r="A43" s="69">
        <v>25</v>
      </c>
      <c r="B43" s="72" t="s">
        <v>183</v>
      </c>
      <c r="C43" s="231">
        <f>D43+E43</f>
        <v>95835</v>
      </c>
      <c r="D43" s="231">
        <v>0</v>
      </c>
      <c r="E43" s="232">
        <v>95835</v>
      </c>
      <c r="F43" s="232">
        <v>1635</v>
      </c>
      <c r="G43" s="156"/>
      <c r="H43" s="231">
        <f>I43+Q43+R43+S43</f>
        <v>94200</v>
      </c>
      <c r="I43" s="231">
        <f>J43+N43+O43+P43</f>
        <v>94200</v>
      </c>
      <c r="J43" s="231">
        <f>K43+L43+M43</f>
        <v>94200</v>
      </c>
      <c r="K43" s="232">
        <v>94200</v>
      </c>
      <c r="L43" s="232"/>
      <c r="M43" s="232"/>
      <c r="N43" s="232"/>
      <c r="O43" s="232"/>
      <c r="P43" s="232"/>
      <c r="Q43" s="251"/>
      <c r="R43" s="232"/>
      <c r="S43" s="232"/>
      <c r="T43" s="232">
        <f>N43+O43+P43+Q43+R43+S43</f>
        <v>0</v>
      </c>
      <c r="U43" s="262">
        <f t="shared" si="2"/>
        <v>100</v>
      </c>
    </row>
    <row r="44" spans="1:21" ht="18.75" customHeight="1">
      <c r="A44" s="69">
        <v>26</v>
      </c>
      <c r="B44" s="72" t="s">
        <v>184</v>
      </c>
      <c r="C44" s="231">
        <f>D44+E44</f>
        <v>14855566</v>
      </c>
      <c r="D44" s="231">
        <v>14591556</v>
      </c>
      <c r="E44" s="232">
        <v>264010</v>
      </c>
      <c r="F44" s="232">
        <v>29960</v>
      </c>
      <c r="G44" s="156"/>
      <c r="H44" s="231">
        <f>I44+Q44+R44+S44</f>
        <v>14825606</v>
      </c>
      <c r="I44" s="231">
        <f>J44+N44+O44+P44</f>
        <v>6475776</v>
      </c>
      <c r="J44" s="231">
        <f>K44+L44+M44</f>
        <v>274010</v>
      </c>
      <c r="K44" s="257">
        <v>252060</v>
      </c>
      <c r="L44" s="257">
        <v>9700</v>
      </c>
      <c r="M44" s="257">
        <v>12250</v>
      </c>
      <c r="N44" s="257">
        <v>6201766</v>
      </c>
      <c r="O44" s="257"/>
      <c r="P44" s="257"/>
      <c r="Q44" s="251">
        <v>8349830</v>
      </c>
      <c r="R44" s="232"/>
      <c r="S44" s="232"/>
      <c r="T44" s="232">
        <f>N44+O44+P44+Q44+R44+S44</f>
        <v>14551596</v>
      </c>
      <c r="U44" s="262">
        <f t="shared" si="2"/>
        <v>4.2313075683902595</v>
      </c>
    </row>
    <row r="45" spans="1:21" ht="18.75" customHeight="1">
      <c r="A45" s="69">
        <v>27</v>
      </c>
      <c r="B45" s="72" t="s">
        <v>185</v>
      </c>
      <c r="C45" s="231">
        <f>D45+E45</f>
        <v>431458</v>
      </c>
      <c r="D45" s="231">
        <v>270305</v>
      </c>
      <c r="E45" s="232">
        <v>161153</v>
      </c>
      <c r="F45" s="156"/>
      <c r="G45" s="156"/>
      <c r="H45" s="231">
        <f>I45+Q45+R45+S45</f>
        <v>431458</v>
      </c>
      <c r="I45" s="231">
        <f>J45+N45+O45+P45</f>
        <v>316858</v>
      </c>
      <c r="J45" s="231">
        <f>K45+L45+M45</f>
        <v>151245</v>
      </c>
      <c r="K45" s="257">
        <v>123920</v>
      </c>
      <c r="L45" s="257">
        <v>27325</v>
      </c>
      <c r="M45" s="257"/>
      <c r="N45" s="257">
        <v>165613</v>
      </c>
      <c r="O45" s="257"/>
      <c r="P45" s="257"/>
      <c r="Q45" s="257">
        <v>114600</v>
      </c>
      <c r="R45" s="232"/>
      <c r="S45" s="232"/>
      <c r="T45" s="232">
        <f>N45+O45+P45+Q45+R45+S45</f>
        <v>280213</v>
      </c>
      <c r="U45" s="262">
        <f t="shared" si="2"/>
        <v>47.73273832442293</v>
      </c>
    </row>
    <row r="46" spans="1:21" s="365" customFormat="1" ht="25.5">
      <c r="A46" s="338" t="s">
        <v>41</v>
      </c>
      <c r="B46" s="339" t="s">
        <v>186</v>
      </c>
      <c r="C46" s="353">
        <f>SUM(C47:C50)</f>
        <v>7245971</v>
      </c>
      <c r="D46" s="364">
        <f aca="true" t="shared" si="19" ref="D46:T46">SUM(D47:D50)</f>
        <v>5034524</v>
      </c>
      <c r="E46" s="353">
        <f t="shared" si="19"/>
        <v>2211447</v>
      </c>
      <c r="F46" s="353">
        <f t="shared" si="19"/>
        <v>13004</v>
      </c>
      <c r="G46" s="353">
        <f t="shared" si="19"/>
        <v>0</v>
      </c>
      <c r="H46" s="353">
        <f t="shared" si="19"/>
        <v>7232967</v>
      </c>
      <c r="I46" s="353">
        <f t="shared" si="19"/>
        <v>4197179</v>
      </c>
      <c r="J46" s="353">
        <f t="shared" si="19"/>
        <v>619895</v>
      </c>
      <c r="K46" s="353">
        <f t="shared" si="19"/>
        <v>587184</v>
      </c>
      <c r="L46" s="353">
        <f t="shared" si="19"/>
        <v>17320</v>
      </c>
      <c r="M46" s="353">
        <f t="shared" si="19"/>
        <v>15391</v>
      </c>
      <c r="N46" s="353">
        <f t="shared" si="19"/>
        <v>3577284</v>
      </c>
      <c r="O46" s="353">
        <f t="shared" si="19"/>
        <v>0</v>
      </c>
      <c r="P46" s="353">
        <f t="shared" si="19"/>
        <v>0</v>
      </c>
      <c r="Q46" s="353">
        <f t="shared" si="19"/>
        <v>3035788</v>
      </c>
      <c r="R46" s="353">
        <f t="shared" si="19"/>
        <v>0</v>
      </c>
      <c r="S46" s="353">
        <f t="shared" si="19"/>
        <v>0</v>
      </c>
      <c r="T46" s="353">
        <f t="shared" si="19"/>
        <v>6613072</v>
      </c>
      <c r="U46" s="356">
        <f t="shared" si="2"/>
        <v>14.76932482507894</v>
      </c>
    </row>
    <row r="47" spans="1:21" ht="18.75" customHeight="1">
      <c r="A47" s="74" t="s">
        <v>391</v>
      </c>
      <c r="B47" s="72" t="s">
        <v>187</v>
      </c>
      <c r="C47" s="231">
        <f>D47+E47</f>
        <v>2239874</v>
      </c>
      <c r="D47" s="231">
        <v>1835325</v>
      </c>
      <c r="E47" s="232">
        <v>404549</v>
      </c>
      <c r="F47" s="232">
        <v>331</v>
      </c>
      <c r="G47" s="232"/>
      <c r="H47" s="231">
        <f>I47+Q47+R47+S47</f>
        <v>2239543</v>
      </c>
      <c r="I47" s="231">
        <f>J47+N47+O47+P47</f>
        <v>1957940</v>
      </c>
      <c r="J47" s="231">
        <f>K47+L47+M47</f>
        <v>187013</v>
      </c>
      <c r="K47" s="232">
        <v>165873</v>
      </c>
      <c r="L47" s="232">
        <v>17320</v>
      </c>
      <c r="M47" s="232">
        <v>3820</v>
      </c>
      <c r="N47" s="232">
        <v>1770927</v>
      </c>
      <c r="O47" s="232"/>
      <c r="P47" s="232"/>
      <c r="Q47" s="232">
        <v>281603</v>
      </c>
      <c r="R47" s="232"/>
      <c r="S47" s="232"/>
      <c r="T47" s="232">
        <f>N47+O47+P47+Q47+R47+S47</f>
        <v>2052530</v>
      </c>
      <c r="U47" s="262">
        <f t="shared" si="2"/>
        <v>9.551518432638385</v>
      </c>
    </row>
    <row r="48" spans="1:21" ht="18.75" customHeight="1">
      <c r="A48" s="74" t="s">
        <v>392</v>
      </c>
      <c r="B48" s="73" t="s">
        <v>189</v>
      </c>
      <c r="C48" s="231">
        <f>D48+E48</f>
        <v>1975097</v>
      </c>
      <c r="D48" s="231">
        <v>1081365</v>
      </c>
      <c r="E48" s="232">
        <v>893732</v>
      </c>
      <c r="F48" s="232">
        <v>6610</v>
      </c>
      <c r="G48" s="232"/>
      <c r="H48" s="231">
        <f>I48+Q48+R48+S48</f>
        <v>1968487</v>
      </c>
      <c r="I48" s="231">
        <f>J48+N48+O48+P48</f>
        <v>1096267</v>
      </c>
      <c r="J48" s="231">
        <f>K48+L48+M48</f>
        <v>186472</v>
      </c>
      <c r="K48" s="232">
        <v>186472</v>
      </c>
      <c r="L48" s="232"/>
      <c r="M48" s="232"/>
      <c r="N48" s="232">
        <v>909795</v>
      </c>
      <c r="O48" s="232"/>
      <c r="P48" s="232"/>
      <c r="Q48" s="232">
        <v>872220</v>
      </c>
      <c r="R48" s="232"/>
      <c r="S48" s="232"/>
      <c r="T48" s="232">
        <f>N48+O48+P48+Q48+R48+S48</f>
        <v>1782015</v>
      </c>
      <c r="U48" s="262">
        <f t="shared" si="2"/>
        <v>17.00972482068693</v>
      </c>
    </row>
    <row r="49" spans="1:21" ht="18.75" customHeight="1">
      <c r="A49" s="74" t="s">
        <v>188</v>
      </c>
      <c r="B49" s="72" t="s">
        <v>191</v>
      </c>
      <c r="C49" s="231">
        <f>D49+E49</f>
        <v>2865256</v>
      </c>
      <c r="D49" s="231">
        <v>2117834</v>
      </c>
      <c r="E49" s="232">
        <v>747422</v>
      </c>
      <c r="F49" s="232">
        <v>0</v>
      </c>
      <c r="G49" s="232"/>
      <c r="H49" s="231">
        <f>I49+Q49+R49+S49</f>
        <v>2865256</v>
      </c>
      <c r="I49" s="231">
        <f>J49+N49+O49+P49</f>
        <v>983291</v>
      </c>
      <c r="J49" s="231">
        <f>K49+L49+M49</f>
        <v>131129</v>
      </c>
      <c r="K49" s="232">
        <v>119558</v>
      </c>
      <c r="L49" s="232"/>
      <c r="M49" s="232">
        <v>11571</v>
      </c>
      <c r="N49" s="232">
        <v>852162</v>
      </c>
      <c r="O49" s="232"/>
      <c r="P49" s="232"/>
      <c r="Q49" s="232">
        <v>1881965</v>
      </c>
      <c r="R49" s="232"/>
      <c r="S49" s="232"/>
      <c r="T49" s="232">
        <f>N49+O49+P49+Q49+R49+S49</f>
        <v>2734127</v>
      </c>
      <c r="U49" s="262">
        <f>(J49/I49)*100</f>
        <v>13.335726656706917</v>
      </c>
    </row>
    <row r="50" spans="1:21" ht="18.75" customHeight="1">
      <c r="A50" s="74" t="s">
        <v>190</v>
      </c>
      <c r="B50" s="72" t="s">
        <v>372</v>
      </c>
      <c r="C50" s="231">
        <f>D50+E50</f>
        <v>165744</v>
      </c>
      <c r="D50" s="231">
        <v>0</v>
      </c>
      <c r="E50" s="232">
        <v>165744</v>
      </c>
      <c r="F50" s="232">
        <v>6063</v>
      </c>
      <c r="G50" s="232"/>
      <c r="H50" s="231">
        <f>I50+Q50+R50+S50</f>
        <v>159681</v>
      </c>
      <c r="I50" s="231">
        <f>J50+N50+O50+P50</f>
        <v>159681</v>
      </c>
      <c r="J50" s="231">
        <f>K50+L50+M50</f>
        <v>115281</v>
      </c>
      <c r="K50" s="232">
        <v>115281</v>
      </c>
      <c r="L50" s="232"/>
      <c r="M50" s="232"/>
      <c r="N50" s="232">
        <v>44400</v>
      </c>
      <c r="O50" s="232"/>
      <c r="P50" s="232"/>
      <c r="Q50" s="232"/>
      <c r="R50" s="232"/>
      <c r="S50" s="232"/>
      <c r="T50" s="232">
        <f>N50+O50+P50+Q50+R50+S50</f>
        <v>44400</v>
      </c>
      <c r="U50" s="262">
        <f t="shared" si="2"/>
        <v>72.19456290980142</v>
      </c>
    </row>
    <row r="51" spans="1:21" s="368" customFormat="1" ht="25.5" customHeight="1">
      <c r="A51" s="366" t="s">
        <v>42</v>
      </c>
      <c r="B51" s="367" t="s">
        <v>192</v>
      </c>
      <c r="C51" s="353">
        <f>SUM(C52:C53)</f>
        <v>2188850</v>
      </c>
      <c r="D51" s="364">
        <f aca="true" t="shared" si="20" ref="D51:T51">SUM(D52:D53)</f>
        <v>1159228</v>
      </c>
      <c r="E51" s="353">
        <f t="shared" si="20"/>
        <v>1029622</v>
      </c>
      <c r="F51" s="353">
        <f t="shared" si="20"/>
        <v>7200</v>
      </c>
      <c r="G51" s="353"/>
      <c r="H51" s="353">
        <f t="shared" si="20"/>
        <v>2181650</v>
      </c>
      <c r="I51" s="353">
        <f t="shared" si="20"/>
        <v>2008210</v>
      </c>
      <c r="J51" s="353">
        <f t="shared" si="20"/>
        <v>854722</v>
      </c>
      <c r="K51" s="353">
        <f t="shared" si="20"/>
        <v>814722</v>
      </c>
      <c r="L51" s="353">
        <f t="shared" si="20"/>
        <v>40000</v>
      </c>
      <c r="M51" s="353">
        <f t="shared" si="20"/>
        <v>0</v>
      </c>
      <c r="N51" s="353">
        <f t="shared" si="20"/>
        <v>1153488</v>
      </c>
      <c r="O51" s="353">
        <f t="shared" si="20"/>
        <v>0</v>
      </c>
      <c r="P51" s="353">
        <f t="shared" si="20"/>
        <v>0</v>
      </c>
      <c r="Q51" s="353">
        <f t="shared" si="20"/>
        <v>173440</v>
      </c>
      <c r="R51" s="353">
        <f t="shared" si="20"/>
        <v>0</v>
      </c>
      <c r="S51" s="353">
        <f t="shared" si="20"/>
        <v>0</v>
      </c>
      <c r="T51" s="353">
        <f t="shared" si="20"/>
        <v>1326928</v>
      </c>
      <c r="U51" s="356">
        <f t="shared" si="2"/>
        <v>42.561385512471304</v>
      </c>
    </row>
    <row r="52" spans="1:21" s="201" customFormat="1" ht="18.75" customHeight="1">
      <c r="A52" s="202" t="s">
        <v>193</v>
      </c>
      <c r="B52" s="203" t="s">
        <v>194</v>
      </c>
      <c r="C52" s="208">
        <f>D52+E52</f>
        <v>1049020</v>
      </c>
      <c r="D52" s="231">
        <v>577461</v>
      </c>
      <c r="E52" s="214">
        <v>471559</v>
      </c>
      <c r="F52" s="214"/>
      <c r="G52" s="209"/>
      <c r="H52" s="208">
        <f>I52+Q52+R52+S52</f>
        <v>1049020</v>
      </c>
      <c r="I52" s="208">
        <f>J52+N52+O52+P52</f>
        <v>903566</v>
      </c>
      <c r="J52" s="208">
        <f>K52+L52+M52</f>
        <v>518020</v>
      </c>
      <c r="K52" s="214">
        <v>508020</v>
      </c>
      <c r="L52" s="214">
        <v>10000</v>
      </c>
      <c r="M52" s="214"/>
      <c r="N52" s="214">
        <v>385546</v>
      </c>
      <c r="O52" s="214"/>
      <c r="P52" s="214"/>
      <c r="Q52" s="214">
        <v>145454</v>
      </c>
      <c r="R52" s="214"/>
      <c r="S52" s="214"/>
      <c r="T52" s="209">
        <f>N52+O52+P52+Q52+R52+S52</f>
        <v>531000</v>
      </c>
      <c r="U52" s="262">
        <f t="shared" si="2"/>
        <v>57.33062111677509</v>
      </c>
    </row>
    <row r="53" spans="1:21" s="201" customFormat="1" ht="18.75" customHeight="1">
      <c r="A53" s="202" t="s">
        <v>195</v>
      </c>
      <c r="B53" s="203" t="s">
        <v>196</v>
      </c>
      <c r="C53" s="208">
        <f>D53+E53</f>
        <v>1139830</v>
      </c>
      <c r="D53" s="231">
        <v>581767</v>
      </c>
      <c r="E53" s="214">
        <v>558063</v>
      </c>
      <c r="F53" s="214">
        <v>7200</v>
      </c>
      <c r="G53" s="209"/>
      <c r="H53" s="208">
        <f>I53+Q53+R53+S53</f>
        <v>1132630</v>
      </c>
      <c r="I53" s="208">
        <f>J53+N53+O53+P53</f>
        <v>1104644</v>
      </c>
      <c r="J53" s="208">
        <f>K53+L53+M53</f>
        <v>336702</v>
      </c>
      <c r="K53" s="214">
        <v>306702</v>
      </c>
      <c r="L53" s="214">
        <v>30000</v>
      </c>
      <c r="M53" s="214"/>
      <c r="N53" s="214">
        <v>767942</v>
      </c>
      <c r="O53" s="214"/>
      <c r="P53" s="214"/>
      <c r="Q53" s="214">
        <v>27986</v>
      </c>
      <c r="R53" s="214"/>
      <c r="S53" s="214"/>
      <c r="T53" s="209">
        <f>N53+O53+P53+Q53+R53+S53</f>
        <v>795928</v>
      </c>
      <c r="U53" s="262">
        <f t="shared" si="2"/>
        <v>30.480589221504843</v>
      </c>
    </row>
    <row r="54" spans="1:21" s="365" customFormat="1" ht="25.5">
      <c r="A54" s="338" t="s">
        <v>43</v>
      </c>
      <c r="B54" s="339" t="s">
        <v>197</v>
      </c>
      <c r="C54" s="353">
        <f aca="true" t="shared" si="21" ref="C54:T54">SUM(C55:C58)</f>
        <v>8663601</v>
      </c>
      <c r="D54" s="364">
        <f>SUM(D55:D58)</f>
        <v>4891088</v>
      </c>
      <c r="E54" s="353">
        <f t="shared" si="21"/>
        <v>3772513</v>
      </c>
      <c r="F54" s="353">
        <f t="shared" si="21"/>
        <v>30013</v>
      </c>
      <c r="G54" s="353">
        <f t="shared" si="21"/>
        <v>0</v>
      </c>
      <c r="H54" s="353">
        <f t="shared" si="21"/>
        <v>8633588</v>
      </c>
      <c r="I54" s="353">
        <f t="shared" si="21"/>
        <v>6629348</v>
      </c>
      <c r="J54" s="353">
        <f t="shared" si="21"/>
        <v>756249</v>
      </c>
      <c r="K54" s="353">
        <f t="shared" si="21"/>
        <v>663977</v>
      </c>
      <c r="L54" s="353">
        <f t="shared" si="21"/>
        <v>89472</v>
      </c>
      <c r="M54" s="353">
        <f t="shared" si="21"/>
        <v>2800</v>
      </c>
      <c r="N54" s="353">
        <f t="shared" si="21"/>
        <v>5873099</v>
      </c>
      <c r="O54" s="353">
        <f t="shared" si="21"/>
        <v>0</v>
      </c>
      <c r="P54" s="353">
        <f t="shared" si="21"/>
        <v>0</v>
      </c>
      <c r="Q54" s="353">
        <f t="shared" si="21"/>
        <v>2004240</v>
      </c>
      <c r="R54" s="353">
        <f t="shared" si="21"/>
        <v>0</v>
      </c>
      <c r="S54" s="353">
        <f t="shared" si="21"/>
        <v>0</v>
      </c>
      <c r="T54" s="353">
        <f t="shared" si="21"/>
        <v>7877339</v>
      </c>
      <c r="U54" s="356">
        <f t="shared" si="2"/>
        <v>11.407592420853453</v>
      </c>
    </row>
    <row r="55" spans="1:21" ht="18.75" customHeight="1">
      <c r="A55" s="74" t="s">
        <v>198</v>
      </c>
      <c r="B55" s="72" t="s">
        <v>199</v>
      </c>
      <c r="C55" s="231">
        <f>D55+E55</f>
        <v>1384996</v>
      </c>
      <c r="D55" s="231">
        <v>820303</v>
      </c>
      <c r="E55" s="254">
        <v>564693</v>
      </c>
      <c r="F55" s="254"/>
      <c r="G55" s="232"/>
      <c r="H55" s="231">
        <f>I55+Q55+R55+S55</f>
        <v>1384996</v>
      </c>
      <c r="I55" s="231">
        <f>J55+N55+O55+P55</f>
        <v>651137</v>
      </c>
      <c r="J55" s="231">
        <f>K55+L55+M55</f>
        <v>147561</v>
      </c>
      <c r="K55" s="254">
        <v>115755</v>
      </c>
      <c r="L55" s="254">
        <v>31806</v>
      </c>
      <c r="M55" s="254"/>
      <c r="N55" s="254">
        <v>503576</v>
      </c>
      <c r="O55" s="254"/>
      <c r="P55" s="254"/>
      <c r="Q55" s="254">
        <v>733859</v>
      </c>
      <c r="R55" s="232"/>
      <c r="S55" s="232"/>
      <c r="T55" s="232">
        <f>N55+O55+P55+Q55+R55+S55</f>
        <v>1237435</v>
      </c>
      <c r="U55" s="262">
        <f t="shared" si="2"/>
        <v>22.662051150525926</v>
      </c>
    </row>
    <row r="56" spans="1:21" ht="18.75" customHeight="1">
      <c r="A56" s="74" t="s">
        <v>200</v>
      </c>
      <c r="B56" s="72" t="s">
        <v>202</v>
      </c>
      <c r="C56" s="231">
        <f>D56+E56</f>
        <v>922395</v>
      </c>
      <c r="D56" s="231">
        <v>653236</v>
      </c>
      <c r="E56" s="254">
        <v>269159</v>
      </c>
      <c r="F56" s="232">
        <v>29275</v>
      </c>
      <c r="G56" s="232"/>
      <c r="H56" s="231">
        <f>I56+Q56+R56+S56</f>
        <v>893120</v>
      </c>
      <c r="I56" s="231">
        <f>J56+N56+O56+P56</f>
        <v>440786</v>
      </c>
      <c r="J56" s="231">
        <f>K56+L56+M56</f>
        <v>153276</v>
      </c>
      <c r="K56" s="254">
        <v>128176</v>
      </c>
      <c r="L56" s="254">
        <v>22300</v>
      </c>
      <c r="M56" s="254">
        <v>2800</v>
      </c>
      <c r="N56" s="254">
        <v>287510</v>
      </c>
      <c r="O56" s="254"/>
      <c r="P56" s="254"/>
      <c r="Q56" s="254">
        <v>452334</v>
      </c>
      <c r="R56" s="232"/>
      <c r="S56" s="232"/>
      <c r="T56" s="232">
        <f>N56+O56+P56+Q56+R56+S56</f>
        <v>739844</v>
      </c>
      <c r="U56" s="262">
        <f t="shared" si="2"/>
        <v>34.77333672122073</v>
      </c>
    </row>
    <row r="57" spans="1:21" ht="18.75" customHeight="1">
      <c r="A57" s="74" t="s">
        <v>201</v>
      </c>
      <c r="B57" s="72" t="s">
        <v>177</v>
      </c>
      <c r="C57" s="231">
        <f>D57+E57</f>
        <v>2411158</v>
      </c>
      <c r="D57" s="231">
        <v>2144239</v>
      </c>
      <c r="E57" s="254">
        <v>266919</v>
      </c>
      <c r="F57" s="254">
        <v>0</v>
      </c>
      <c r="G57" s="232"/>
      <c r="H57" s="231">
        <f>I57+Q57+R57+S57</f>
        <v>2411158</v>
      </c>
      <c r="I57" s="231">
        <f>J57+N57+O57+P57</f>
        <v>2189330</v>
      </c>
      <c r="J57" s="231">
        <f>K57+L57+M57</f>
        <v>172381</v>
      </c>
      <c r="K57" s="254">
        <v>147015</v>
      </c>
      <c r="L57" s="254">
        <v>25366</v>
      </c>
      <c r="M57" s="254">
        <v>0</v>
      </c>
      <c r="N57" s="254">
        <v>2016949</v>
      </c>
      <c r="O57" s="254"/>
      <c r="P57" s="254"/>
      <c r="Q57" s="254">
        <v>221828</v>
      </c>
      <c r="R57" s="254"/>
      <c r="S57" s="232"/>
      <c r="T57" s="232">
        <f>N57+O57+P57+Q57+R57+S57</f>
        <v>2238777</v>
      </c>
      <c r="U57" s="262">
        <f>(J57/I57)*100</f>
        <v>7.873687383811485</v>
      </c>
    </row>
    <row r="58" spans="1:21" ht="18.75" customHeight="1">
      <c r="A58" s="74" t="s">
        <v>204</v>
      </c>
      <c r="B58" s="72" t="s">
        <v>373</v>
      </c>
      <c r="C58" s="231">
        <f>D58+E58</f>
        <v>3945052</v>
      </c>
      <c r="D58" s="231">
        <v>1273310</v>
      </c>
      <c r="E58" s="254">
        <v>2671742</v>
      </c>
      <c r="F58" s="254">
        <v>738</v>
      </c>
      <c r="G58" s="232"/>
      <c r="H58" s="231">
        <f>I58+Q58+R58+S58</f>
        <v>3944314</v>
      </c>
      <c r="I58" s="231">
        <f>J58+N58+O58+P58</f>
        <v>3348095</v>
      </c>
      <c r="J58" s="231">
        <f>K58+L58+M58</f>
        <v>283031</v>
      </c>
      <c r="K58" s="254">
        <v>273031</v>
      </c>
      <c r="L58" s="254">
        <v>10000</v>
      </c>
      <c r="M58" s="254"/>
      <c r="N58" s="254">
        <v>3065064</v>
      </c>
      <c r="O58" s="254"/>
      <c r="P58" s="254"/>
      <c r="Q58" s="254">
        <v>596219</v>
      </c>
      <c r="R58" s="232"/>
      <c r="S58" s="232"/>
      <c r="T58" s="232">
        <f>N58+O58+P58+Q58+R58+S58</f>
        <v>3661283</v>
      </c>
      <c r="U58" s="262">
        <f t="shared" si="2"/>
        <v>8.453493703135665</v>
      </c>
    </row>
    <row r="59" spans="1:21" s="365" customFormat="1" ht="25.5">
      <c r="A59" s="338" t="s">
        <v>44</v>
      </c>
      <c r="B59" s="339" t="s">
        <v>203</v>
      </c>
      <c r="C59" s="353">
        <f>SUM(C60:C61)</f>
        <v>1310024</v>
      </c>
      <c r="D59" s="364">
        <f aca="true" t="shared" si="22" ref="D59:T59">SUM(D60:D61)</f>
        <v>707519</v>
      </c>
      <c r="E59" s="353">
        <f t="shared" si="22"/>
        <v>602505</v>
      </c>
      <c r="F59" s="353">
        <f t="shared" si="22"/>
        <v>0</v>
      </c>
      <c r="G59" s="353">
        <f t="shared" si="22"/>
        <v>0</v>
      </c>
      <c r="H59" s="353">
        <f t="shared" si="22"/>
        <v>1310024</v>
      </c>
      <c r="I59" s="353">
        <f t="shared" si="22"/>
        <v>1086322</v>
      </c>
      <c r="J59" s="353">
        <f t="shared" si="22"/>
        <v>428223</v>
      </c>
      <c r="K59" s="353">
        <f t="shared" si="22"/>
        <v>387692</v>
      </c>
      <c r="L59" s="353">
        <f t="shared" si="22"/>
        <v>17051</v>
      </c>
      <c r="M59" s="353">
        <f t="shared" si="22"/>
        <v>23480</v>
      </c>
      <c r="N59" s="353">
        <f t="shared" si="22"/>
        <v>658099</v>
      </c>
      <c r="O59" s="353">
        <f t="shared" si="22"/>
        <v>0</v>
      </c>
      <c r="P59" s="353">
        <f t="shared" si="22"/>
        <v>0</v>
      </c>
      <c r="Q59" s="353">
        <f t="shared" si="22"/>
        <v>223702</v>
      </c>
      <c r="R59" s="353">
        <f t="shared" si="22"/>
        <v>0</v>
      </c>
      <c r="S59" s="353">
        <f t="shared" si="22"/>
        <v>0</v>
      </c>
      <c r="T59" s="353">
        <f t="shared" si="22"/>
        <v>881801</v>
      </c>
      <c r="U59" s="356">
        <f t="shared" si="2"/>
        <v>39.419527543398736</v>
      </c>
    </row>
    <row r="60" spans="1:21" ht="18.75" customHeight="1">
      <c r="A60" s="74" t="s">
        <v>206</v>
      </c>
      <c r="B60" s="72" t="s">
        <v>205</v>
      </c>
      <c r="C60" s="242">
        <f>D60+E60</f>
        <v>793125</v>
      </c>
      <c r="D60" s="231">
        <v>430862</v>
      </c>
      <c r="E60" s="212">
        <v>362263</v>
      </c>
      <c r="F60" s="243"/>
      <c r="G60" s="243"/>
      <c r="H60" s="242">
        <f>I60+Q60+R60+S60</f>
        <v>793125</v>
      </c>
      <c r="I60" s="242">
        <f>J60+N60+O60+P60</f>
        <v>569423</v>
      </c>
      <c r="J60" s="242">
        <f>K60+L60+M60</f>
        <v>320883</v>
      </c>
      <c r="K60" s="212">
        <v>280352</v>
      </c>
      <c r="L60" s="212">
        <v>17051</v>
      </c>
      <c r="M60" s="212">
        <v>23480</v>
      </c>
      <c r="N60" s="212">
        <v>248540</v>
      </c>
      <c r="O60" s="212">
        <v>0</v>
      </c>
      <c r="P60" s="212">
        <v>0</v>
      </c>
      <c r="Q60" s="212">
        <v>223702</v>
      </c>
      <c r="R60" s="212">
        <v>0</v>
      </c>
      <c r="S60" s="212">
        <v>0</v>
      </c>
      <c r="T60" s="243">
        <f>N60+O60+P60+Q60+R60+S60</f>
        <v>472242</v>
      </c>
      <c r="U60" s="262">
        <f t="shared" si="2"/>
        <v>56.35230751128775</v>
      </c>
    </row>
    <row r="61" spans="1:21" ht="18.75" customHeight="1">
      <c r="A61" s="74" t="s">
        <v>209</v>
      </c>
      <c r="B61" s="72" t="s">
        <v>207</v>
      </c>
      <c r="C61" s="242">
        <f>D61+E61</f>
        <v>516899</v>
      </c>
      <c r="D61" s="231">
        <v>276657</v>
      </c>
      <c r="E61" s="212">
        <v>240242</v>
      </c>
      <c r="F61" s="243"/>
      <c r="G61" s="243"/>
      <c r="H61" s="242">
        <f>I61+Q61+R61+S61</f>
        <v>516899</v>
      </c>
      <c r="I61" s="242">
        <f>J61+N61+O61+P61</f>
        <v>516899</v>
      </c>
      <c r="J61" s="242">
        <f>K61+L61+M61</f>
        <v>107340</v>
      </c>
      <c r="K61" s="212">
        <v>107340</v>
      </c>
      <c r="L61" s="212">
        <v>0</v>
      </c>
      <c r="M61" s="212">
        <v>0</v>
      </c>
      <c r="N61" s="212">
        <v>409559</v>
      </c>
      <c r="O61" s="212">
        <v>0</v>
      </c>
      <c r="P61" s="212">
        <v>0</v>
      </c>
      <c r="Q61" s="212">
        <v>0</v>
      </c>
      <c r="R61" s="212">
        <v>0</v>
      </c>
      <c r="S61" s="212">
        <v>0</v>
      </c>
      <c r="T61" s="243">
        <f>N61+O61+P61+Q61+R61+S61</f>
        <v>409559</v>
      </c>
      <c r="U61" s="262">
        <f t="shared" si="2"/>
        <v>20.7661458041126</v>
      </c>
    </row>
    <row r="62" spans="1:21" s="365" customFormat="1" ht="25.5">
      <c r="A62" s="338" t="s">
        <v>45</v>
      </c>
      <c r="B62" s="339" t="s">
        <v>208</v>
      </c>
      <c r="C62" s="353">
        <f aca="true" t="shared" si="23" ref="C62:T62">SUM(C63:C65)</f>
        <v>15532048</v>
      </c>
      <c r="D62" s="364">
        <f t="shared" si="23"/>
        <v>12507282</v>
      </c>
      <c r="E62" s="353">
        <f t="shared" si="23"/>
        <v>3024766</v>
      </c>
      <c r="F62" s="353">
        <f t="shared" si="23"/>
        <v>1000</v>
      </c>
      <c r="G62" s="353">
        <f t="shared" si="23"/>
        <v>0</v>
      </c>
      <c r="H62" s="353">
        <f t="shared" si="23"/>
        <v>15531048</v>
      </c>
      <c r="I62" s="353">
        <f t="shared" si="23"/>
        <v>9430754</v>
      </c>
      <c r="J62" s="353">
        <f t="shared" si="23"/>
        <v>765204</v>
      </c>
      <c r="K62" s="353">
        <f t="shared" si="23"/>
        <v>663787</v>
      </c>
      <c r="L62" s="353">
        <f t="shared" si="23"/>
        <v>65220</v>
      </c>
      <c r="M62" s="353">
        <f t="shared" si="23"/>
        <v>36197</v>
      </c>
      <c r="N62" s="353">
        <f t="shared" si="23"/>
        <v>8665550</v>
      </c>
      <c r="O62" s="353">
        <f t="shared" si="23"/>
        <v>0</v>
      </c>
      <c r="P62" s="353">
        <f t="shared" si="23"/>
        <v>0</v>
      </c>
      <c r="Q62" s="353">
        <f t="shared" si="23"/>
        <v>6100294</v>
      </c>
      <c r="R62" s="353">
        <f t="shared" si="23"/>
        <v>0</v>
      </c>
      <c r="S62" s="353">
        <f t="shared" si="23"/>
        <v>0</v>
      </c>
      <c r="T62" s="353">
        <f t="shared" si="23"/>
        <v>14765844</v>
      </c>
      <c r="U62" s="356">
        <f t="shared" si="2"/>
        <v>8.113921750053072</v>
      </c>
    </row>
    <row r="63" spans="1:21" ht="18.75" customHeight="1">
      <c r="A63" s="69">
        <v>40</v>
      </c>
      <c r="B63" s="73" t="s">
        <v>211</v>
      </c>
      <c r="C63" s="242">
        <f>D63+E63</f>
        <v>6186049</v>
      </c>
      <c r="D63" s="231">
        <v>5705465</v>
      </c>
      <c r="E63" s="260">
        <v>480584</v>
      </c>
      <c r="F63" s="260">
        <v>1000</v>
      </c>
      <c r="G63" s="243"/>
      <c r="H63" s="242">
        <f>I63+Q63+R63+S63</f>
        <v>6185049</v>
      </c>
      <c r="I63" s="242">
        <f>J63+N63+O63+P63</f>
        <v>5964739</v>
      </c>
      <c r="J63" s="242">
        <f>K63+L63+M63</f>
        <v>310662</v>
      </c>
      <c r="K63" s="260">
        <v>254296</v>
      </c>
      <c r="L63" s="260">
        <v>56366</v>
      </c>
      <c r="M63" s="260"/>
      <c r="N63" s="260">
        <v>5654077</v>
      </c>
      <c r="O63" s="260"/>
      <c r="P63" s="260"/>
      <c r="Q63" s="260">
        <v>220310</v>
      </c>
      <c r="R63" s="260"/>
      <c r="S63" s="260"/>
      <c r="T63" s="243">
        <f>N63+O63+P63+Q63+R63+S63</f>
        <v>5874387</v>
      </c>
      <c r="U63" s="262">
        <f t="shared" si="2"/>
        <v>5.208308360181393</v>
      </c>
    </row>
    <row r="64" spans="1:21" ht="18.75" customHeight="1">
      <c r="A64" s="69">
        <v>41</v>
      </c>
      <c r="B64" s="73" t="s">
        <v>212</v>
      </c>
      <c r="C64" s="242">
        <f>D64+E64</f>
        <v>9329799</v>
      </c>
      <c r="D64" s="231">
        <v>6801817</v>
      </c>
      <c r="E64" s="260">
        <v>2527982</v>
      </c>
      <c r="F64" s="260"/>
      <c r="G64" s="243"/>
      <c r="H64" s="242">
        <f>I64+Q64+R64+S64</f>
        <v>9329799</v>
      </c>
      <c r="I64" s="242">
        <f>J64+N64+O64+P64</f>
        <v>3449815</v>
      </c>
      <c r="J64" s="242">
        <f>K64+L64+M64</f>
        <v>448542</v>
      </c>
      <c r="K64" s="260">
        <v>403491</v>
      </c>
      <c r="L64" s="260">
        <v>8854</v>
      </c>
      <c r="M64" s="260">
        <v>36197</v>
      </c>
      <c r="N64" s="260">
        <v>3001273</v>
      </c>
      <c r="O64" s="260"/>
      <c r="P64" s="260"/>
      <c r="Q64" s="260">
        <v>5879984</v>
      </c>
      <c r="R64" s="260"/>
      <c r="S64" s="260"/>
      <c r="T64" s="243">
        <f>N64+O64+P64+Q64+R64+S64</f>
        <v>8881257</v>
      </c>
      <c r="U64" s="262">
        <f>(J64/I64)*100</f>
        <v>13.001914595420333</v>
      </c>
    </row>
    <row r="65" spans="1:21" ht="18.75" customHeight="1">
      <c r="A65" s="69">
        <v>42</v>
      </c>
      <c r="B65" s="73" t="s">
        <v>389</v>
      </c>
      <c r="C65" s="242">
        <f>D65+E65</f>
        <v>16200</v>
      </c>
      <c r="D65" s="231">
        <v>0</v>
      </c>
      <c r="E65" s="260">
        <v>16200</v>
      </c>
      <c r="F65" s="260"/>
      <c r="G65" s="243"/>
      <c r="H65" s="242">
        <f>I65+Q65+R65+S65</f>
        <v>16200</v>
      </c>
      <c r="I65" s="242">
        <f>J65+N65+O65+P65</f>
        <v>16200</v>
      </c>
      <c r="J65" s="242">
        <f>K65+L65+M65</f>
        <v>6000</v>
      </c>
      <c r="K65" s="260">
        <v>6000</v>
      </c>
      <c r="L65" s="260"/>
      <c r="M65" s="260"/>
      <c r="N65" s="260">
        <v>10200</v>
      </c>
      <c r="O65" s="260"/>
      <c r="P65" s="260"/>
      <c r="Q65" s="260"/>
      <c r="R65" s="260"/>
      <c r="S65" s="260"/>
      <c r="T65" s="243">
        <f>N65+O65+P65+Q65+R65+S65</f>
        <v>10200</v>
      </c>
      <c r="U65" s="262">
        <f t="shared" si="2"/>
        <v>37.03703703703704</v>
      </c>
    </row>
    <row r="66" spans="1:21" s="365" customFormat="1" ht="25.5">
      <c r="A66" s="338" t="s">
        <v>46</v>
      </c>
      <c r="B66" s="339" t="s">
        <v>213</v>
      </c>
      <c r="C66" s="353">
        <f>SUM(C67:C68)</f>
        <v>3363592</v>
      </c>
      <c r="D66" s="364">
        <f aca="true" t="shared" si="24" ref="D66:T66">SUM(D67:D68)</f>
        <v>1834543</v>
      </c>
      <c r="E66" s="353">
        <f t="shared" si="24"/>
        <v>1529049</v>
      </c>
      <c r="F66" s="353">
        <f t="shared" si="24"/>
        <v>24000</v>
      </c>
      <c r="G66" s="353">
        <f t="shared" si="24"/>
        <v>0</v>
      </c>
      <c r="H66" s="353">
        <f t="shared" si="24"/>
        <v>3339592</v>
      </c>
      <c r="I66" s="353">
        <f t="shared" si="24"/>
        <v>2768560</v>
      </c>
      <c r="J66" s="353">
        <f t="shared" si="24"/>
        <v>773028</v>
      </c>
      <c r="K66" s="353">
        <f t="shared" si="24"/>
        <v>677179</v>
      </c>
      <c r="L66" s="353">
        <f t="shared" si="24"/>
        <v>75628</v>
      </c>
      <c r="M66" s="353">
        <f t="shared" si="24"/>
        <v>20221</v>
      </c>
      <c r="N66" s="353">
        <f t="shared" si="24"/>
        <v>1995532</v>
      </c>
      <c r="O66" s="353">
        <f t="shared" si="24"/>
        <v>0</v>
      </c>
      <c r="P66" s="353">
        <f t="shared" si="24"/>
        <v>0</v>
      </c>
      <c r="Q66" s="353">
        <f t="shared" si="24"/>
        <v>571032</v>
      </c>
      <c r="R66" s="353">
        <f t="shared" si="24"/>
        <v>0</v>
      </c>
      <c r="S66" s="353">
        <f t="shared" si="24"/>
        <v>0</v>
      </c>
      <c r="T66" s="353">
        <f t="shared" si="24"/>
        <v>2566564</v>
      </c>
      <c r="U66" s="356">
        <f t="shared" si="2"/>
        <v>27.921663247319906</v>
      </c>
    </row>
    <row r="67" spans="1:21" ht="18.75" customHeight="1">
      <c r="A67" s="69">
        <v>43</v>
      </c>
      <c r="B67" s="72" t="s">
        <v>214</v>
      </c>
      <c r="C67" s="242">
        <f>D67+E67</f>
        <v>1809887</v>
      </c>
      <c r="D67" s="231">
        <v>1573364</v>
      </c>
      <c r="E67" s="212">
        <v>236523</v>
      </c>
      <c r="F67" s="212"/>
      <c r="G67" s="243"/>
      <c r="H67" s="242">
        <f>I67+Q67+R67+S67</f>
        <v>1809887</v>
      </c>
      <c r="I67" s="242">
        <f>J67+N67+O67+P67</f>
        <v>1364235</v>
      </c>
      <c r="J67" s="242">
        <f>K67+L67+M67</f>
        <v>242321</v>
      </c>
      <c r="K67" s="212">
        <v>168763</v>
      </c>
      <c r="L67" s="212">
        <v>70792</v>
      </c>
      <c r="M67" s="212">
        <v>2766</v>
      </c>
      <c r="N67" s="212">
        <v>1121914</v>
      </c>
      <c r="O67" s="212"/>
      <c r="P67" s="212"/>
      <c r="Q67" s="212">
        <v>445652</v>
      </c>
      <c r="R67" s="212"/>
      <c r="S67" s="212"/>
      <c r="T67" s="243">
        <f>N67+O67+P67+Q67+R67+S67</f>
        <v>1567566</v>
      </c>
      <c r="U67" s="262">
        <f t="shared" si="2"/>
        <v>17.762408969129222</v>
      </c>
    </row>
    <row r="68" spans="1:21" ht="18.75" customHeight="1">
      <c r="A68" s="69">
        <v>44</v>
      </c>
      <c r="B68" s="72" t="s">
        <v>215</v>
      </c>
      <c r="C68" s="242">
        <f>D68+E68</f>
        <v>1553705</v>
      </c>
      <c r="D68" s="231">
        <v>261179</v>
      </c>
      <c r="E68" s="212">
        <v>1292526</v>
      </c>
      <c r="F68" s="212">
        <v>24000</v>
      </c>
      <c r="G68" s="243"/>
      <c r="H68" s="242">
        <f>I68+Q68+R68+S68</f>
        <v>1529705</v>
      </c>
      <c r="I68" s="242">
        <f>J68+N68+O68+P68</f>
        <v>1404325</v>
      </c>
      <c r="J68" s="242">
        <f>K68+L68+M68</f>
        <v>530707</v>
      </c>
      <c r="K68" s="212">
        <v>508416</v>
      </c>
      <c r="L68" s="212">
        <v>4836</v>
      </c>
      <c r="M68" s="212">
        <v>17455</v>
      </c>
      <c r="N68" s="212">
        <v>873618</v>
      </c>
      <c r="O68" s="212"/>
      <c r="P68" s="212"/>
      <c r="Q68" s="212">
        <v>125380</v>
      </c>
      <c r="R68" s="212"/>
      <c r="S68" s="212"/>
      <c r="T68" s="243">
        <f>N68+O68+P68+Q68+R68+S68</f>
        <v>998998</v>
      </c>
      <c r="U68" s="262">
        <f t="shared" si="2"/>
        <v>37.79089598205543</v>
      </c>
    </row>
    <row r="69" spans="1:21" s="365" customFormat="1" ht="25.5">
      <c r="A69" s="338" t="s">
        <v>47</v>
      </c>
      <c r="B69" s="339" t="s">
        <v>216</v>
      </c>
      <c r="C69" s="353">
        <f>SUM(C70:C71)</f>
        <v>13000045</v>
      </c>
      <c r="D69" s="353">
        <f aca="true" t="shared" si="25" ref="D69:T69">SUM(D70:D71)</f>
        <v>3242281</v>
      </c>
      <c r="E69" s="353">
        <f t="shared" si="25"/>
        <v>9757764</v>
      </c>
      <c r="F69" s="353">
        <f t="shared" si="25"/>
        <v>200</v>
      </c>
      <c r="G69" s="353">
        <f t="shared" si="25"/>
        <v>0</v>
      </c>
      <c r="H69" s="353">
        <f t="shared" si="25"/>
        <v>12999845</v>
      </c>
      <c r="I69" s="353">
        <f t="shared" si="25"/>
        <v>4632799</v>
      </c>
      <c r="J69" s="353">
        <f t="shared" si="25"/>
        <v>1210318</v>
      </c>
      <c r="K69" s="353">
        <f t="shared" si="25"/>
        <v>928166</v>
      </c>
      <c r="L69" s="353">
        <f t="shared" si="25"/>
        <v>282152</v>
      </c>
      <c r="M69" s="353">
        <f t="shared" si="25"/>
        <v>0</v>
      </c>
      <c r="N69" s="353">
        <f t="shared" si="25"/>
        <v>3422481</v>
      </c>
      <c r="O69" s="353">
        <f t="shared" si="25"/>
        <v>0</v>
      </c>
      <c r="P69" s="353">
        <f t="shared" si="25"/>
        <v>0</v>
      </c>
      <c r="Q69" s="353">
        <f t="shared" si="25"/>
        <v>8367046</v>
      </c>
      <c r="R69" s="353">
        <f t="shared" si="25"/>
        <v>0</v>
      </c>
      <c r="S69" s="353">
        <f t="shared" si="25"/>
        <v>0</v>
      </c>
      <c r="T69" s="353">
        <f t="shared" si="25"/>
        <v>11789527</v>
      </c>
      <c r="U69" s="356">
        <f>(J69/I69)*100</f>
        <v>26.124984053916435</v>
      </c>
    </row>
    <row r="70" spans="1:21" ht="18.75" customHeight="1">
      <c r="A70" s="69">
        <v>45</v>
      </c>
      <c r="B70" s="72" t="s">
        <v>218</v>
      </c>
      <c r="C70" s="242">
        <f>D70+E70</f>
        <v>698390</v>
      </c>
      <c r="D70" s="231">
        <v>236925</v>
      </c>
      <c r="E70" s="212">
        <v>461465</v>
      </c>
      <c r="F70" s="212">
        <v>200</v>
      </c>
      <c r="G70" s="243"/>
      <c r="H70" s="242">
        <f>I70+Q70+R70+S70</f>
        <v>698190</v>
      </c>
      <c r="I70" s="242">
        <f>J70+N70+O70+P70</f>
        <v>589494</v>
      </c>
      <c r="J70" s="242">
        <f>K70+L70+M70</f>
        <v>329647</v>
      </c>
      <c r="K70" s="212">
        <v>320247</v>
      </c>
      <c r="L70" s="212">
        <v>9400</v>
      </c>
      <c r="M70" s="212"/>
      <c r="N70" s="212">
        <v>259847</v>
      </c>
      <c r="O70" s="212"/>
      <c r="P70" s="212"/>
      <c r="Q70" s="212">
        <v>108696</v>
      </c>
      <c r="R70" s="212"/>
      <c r="S70" s="212"/>
      <c r="T70" s="243">
        <f>N70+O70+P70+Q70+R70+S70</f>
        <v>368543</v>
      </c>
      <c r="U70" s="262">
        <f>(J70/I70)*100</f>
        <v>55.92033167428336</v>
      </c>
    </row>
    <row r="71" spans="1:21" ht="18.75" customHeight="1">
      <c r="A71" s="69">
        <v>46</v>
      </c>
      <c r="B71" s="72" t="s">
        <v>217</v>
      </c>
      <c r="C71" s="242">
        <f>D71+E71</f>
        <v>12301655</v>
      </c>
      <c r="D71" s="231">
        <v>3005356</v>
      </c>
      <c r="E71" s="212">
        <v>9296299</v>
      </c>
      <c r="F71" s="212"/>
      <c r="G71" s="243"/>
      <c r="H71" s="242">
        <f>I71+Q71+R71+S71</f>
        <v>12301655</v>
      </c>
      <c r="I71" s="242">
        <f>J71+N71+O71+P71</f>
        <v>4043305</v>
      </c>
      <c r="J71" s="242">
        <f>K71+L71+M71</f>
        <v>880671</v>
      </c>
      <c r="K71" s="212">
        <v>607919</v>
      </c>
      <c r="L71" s="212">
        <v>272752</v>
      </c>
      <c r="M71" s="212"/>
      <c r="N71" s="212">
        <v>3162634</v>
      </c>
      <c r="O71" s="212"/>
      <c r="P71" s="212"/>
      <c r="Q71" s="212">
        <v>8258350</v>
      </c>
      <c r="R71" s="212"/>
      <c r="S71" s="212"/>
      <c r="T71" s="243">
        <f>N71+O71+P71+Q71+R71+S71</f>
        <v>11420984</v>
      </c>
      <c r="U71" s="262">
        <f t="shared" si="2"/>
        <v>21.780968786673277</v>
      </c>
    </row>
    <row r="72" spans="1:21" s="279" customFormat="1" ht="12.75">
      <c r="A72" s="317"/>
      <c r="B72" s="317"/>
      <c r="C72" s="318"/>
      <c r="D72" s="318"/>
      <c r="E72" s="318"/>
      <c r="F72" s="318"/>
      <c r="G72" s="318"/>
      <c r="H72" s="318"/>
      <c r="I72" s="318"/>
      <c r="J72" s="318"/>
      <c r="K72" s="318"/>
      <c r="L72" s="318"/>
      <c r="M72" s="318"/>
      <c r="N72" s="318"/>
      <c r="O72" s="318"/>
      <c r="P72" s="318"/>
      <c r="Q72" s="318"/>
      <c r="R72" s="318"/>
      <c r="S72" s="318"/>
      <c r="T72" s="318"/>
      <c r="U72" s="318"/>
    </row>
    <row r="73" spans="2:21" s="396" customFormat="1" ht="16.5" customHeight="1">
      <c r="B73" s="409"/>
      <c r="C73" s="409"/>
      <c r="D73" s="409"/>
      <c r="E73" s="409"/>
      <c r="F73" s="397"/>
      <c r="G73" s="397"/>
      <c r="H73" s="397"/>
      <c r="I73" s="397"/>
      <c r="J73" s="397"/>
      <c r="K73" s="397"/>
      <c r="N73" s="411" t="s">
        <v>394</v>
      </c>
      <c r="O73" s="411"/>
      <c r="P73" s="411"/>
      <c r="Q73" s="411"/>
      <c r="R73" s="411"/>
      <c r="S73" s="411"/>
      <c r="T73" s="411"/>
      <c r="U73" s="411"/>
    </row>
    <row r="74" spans="2:21" s="397" customFormat="1" ht="13.5" customHeight="1">
      <c r="B74" s="409" t="s">
        <v>73</v>
      </c>
      <c r="C74" s="409"/>
      <c r="D74" s="409"/>
      <c r="E74" s="409"/>
      <c r="N74" s="410"/>
      <c r="O74" s="410"/>
      <c r="P74" s="410"/>
      <c r="Q74" s="410"/>
      <c r="R74" s="410"/>
      <c r="S74" s="410"/>
      <c r="T74" s="410"/>
      <c r="U74" s="410"/>
    </row>
    <row r="75" s="397" customFormat="1" ht="16.5" customHeight="1"/>
    <row r="76" s="397" customFormat="1" ht="16.5" customHeight="1"/>
    <row r="77" s="397" customFormat="1" ht="12.75"/>
    <row r="78" spans="2:5" s="397" customFormat="1" ht="12.75">
      <c r="B78" s="410" t="s">
        <v>375</v>
      </c>
      <c r="C78" s="410"/>
      <c r="D78" s="410"/>
      <c r="E78" s="410"/>
    </row>
    <row r="79" spans="2:20" s="397" customFormat="1" ht="12.75">
      <c r="B79" s="410" t="s">
        <v>414</v>
      </c>
      <c r="C79" s="410"/>
      <c r="D79" s="410"/>
      <c r="E79" s="410"/>
      <c r="O79" s="410"/>
      <c r="P79" s="410"/>
      <c r="Q79" s="410"/>
      <c r="R79" s="410"/>
      <c r="S79" s="410"/>
      <c r="T79" s="410"/>
    </row>
    <row r="80" spans="1:21" s="321" customFormat="1" ht="18.75">
      <c r="A80" s="507"/>
      <c r="B80" s="507"/>
      <c r="C80" s="507"/>
      <c r="D80" s="507"/>
      <c r="E80" s="507"/>
      <c r="F80" s="320"/>
      <c r="N80" s="507"/>
      <c r="O80" s="507"/>
      <c r="P80" s="507"/>
      <c r="Q80" s="507"/>
      <c r="R80" s="507"/>
      <c r="S80" s="507"/>
      <c r="T80" s="507"/>
      <c r="U80" s="507"/>
    </row>
    <row r="81" spans="1:21" s="279" customFormat="1" ht="16.5">
      <c r="A81" s="506"/>
      <c r="B81" s="506"/>
      <c r="C81" s="506"/>
      <c r="D81" s="506"/>
      <c r="E81" s="506"/>
      <c r="F81" s="319"/>
      <c r="G81" s="319"/>
      <c r="H81" s="319"/>
      <c r="I81" s="319"/>
      <c r="J81" s="319"/>
      <c r="K81" s="319"/>
      <c r="L81" s="319"/>
      <c r="M81" s="319"/>
      <c r="N81" s="319"/>
      <c r="O81" s="319"/>
      <c r="P81" s="319"/>
      <c r="Q81" s="319"/>
      <c r="R81" s="319"/>
      <c r="S81" s="319"/>
      <c r="T81" s="319"/>
      <c r="U81" s="319"/>
    </row>
    <row r="82" spans="3:21" s="279" customFormat="1" ht="12.75">
      <c r="C82" s="319"/>
      <c r="D82" s="319"/>
      <c r="E82" s="319"/>
      <c r="F82" s="319"/>
      <c r="G82" s="319"/>
      <c r="H82" s="319"/>
      <c r="I82" s="319"/>
      <c r="J82" s="319"/>
      <c r="K82" s="319"/>
      <c r="L82" s="319"/>
      <c r="M82" s="319"/>
      <c r="N82" s="319"/>
      <c r="O82" s="319"/>
      <c r="P82" s="319"/>
      <c r="Q82" s="319"/>
      <c r="R82" s="319"/>
      <c r="S82" s="319"/>
      <c r="T82" s="319"/>
      <c r="U82" s="319"/>
    </row>
    <row r="83" spans="3:21" s="279" customFormat="1" ht="12.75">
      <c r="C83" s="319"/>
      <c r="D83" s="319"/>
      <c r="E83" s="319"/>
      <c r="F83" s="319"/>
      <c r="G83" s="319"/>
      <c r="H83" s="319"/>
      <c r="I83" s="319"/>
      <c r="J83" s="319"/>
      <c r="K83" s="319"/>
      <c r="L83" s="319"/>
      <c r="M83" s="319"/>
      <c r="N83" s="319"/>
      <c r="O83" s="319"/>
      <c r="P83" s="319"/>
      <c r="Q83" s="319"/>
      <c r="R83" s="319"/>
      <c r="S83" s="319"/>
      <c r="T83" s="319"/>
      <c r="U83" s="319"/>
    </row>
    <row r="84" spans="3:21" s="279" customFormat="1" ht="12.75">
      <c r="C84" s="319"/>
      <c r="D84" s="319"/>
      <c r="E84" s="319"/>
      <c r="F84" s="319"/>
      <c r="G84" s="319"/>
      <c r="H84" s="319"/>
      <c r="I84" s="319"/>
      <c r="J84" s="319"/>
      <c r="K84" s="319"/>
      <c r="L84" s="319"/>
      <c r="M84" s="319"/>
      <c r="N84" s="319"/>
      <c r="O84" s="319"/>
      <c r="P84" s="319"/>
      <c r="Q84" s="319"/>
      <c r="R84" s="319"/>
      <c r="S84" s="319"/>
      <c r="T84" s="319"/>
      <c r="U84" s="319"/>
    </row>
    <row r="85" spans="3:21" s="279" customFormat="1" ht="12.75">
      <c r="C85" s="319"/>
      <c r="D85" s="319"/>
      <c r="E85" s="319"/>
      <c r="F85" s="319"/>
      <c r="G85" s="319"/>
      <c r="H85" s="319"/>
      <c r="I85" s="319"/>
      <c r="J85" s="319"/>
      <c r="K85" s="319"/>
      <c r="L85" s="319"/>
      <c r="M85" s="319"/>
      <c r="N85" s="319"/>
      <c r="O85" s="319"/>
      <c r="P85" s="319"/>
      <c r="Q85" s="319"/>
      <c r="R85" s="319"/>
      <c r="S85" s="319"/>
      <c r="T85" s="319"/>
      <c r="U85" s="319"/>
    </row>
    <row r="86" spans="3:21" s="279" customFormat="1" ht="12.75">
      <c r="C86" s="319"/>
      <c r="D86" s="319"/>
      <c r="E86" s="319"/>
      <c r="F86" s="319"/>
      <c r="G86" s="319"/>
      <c r="H86" s="319"/>
      <c r="I86" s="319"/>
      <c r="J86" s="319"/>
      <c r="K86" s="319"/>
      <c r="L86" s="319"/>
      <c r="M86" s="319"/>
      <c r="N86" s="319"/>
      <c r="O86" s="319"/>
      <c r="P86" s="319"/>
      <c r="Q86" s="319"/>
      <c r="R86" s="319"/>
      <c r="S86" s="319"/>
      <c r="T86" s="319"/>
      <c r="U86" s="319"/>
    </row>
    <row r="87" spans="3:21" s="279" customFormat="1" ht="12.75">
      <c r="C87" s="319"/>
      <c r="D87" s="319"/>
      <c r="E87" s="319"/>
      <c r="F87" s="319"/>
      <c r="G87" s="319"/>
      <c r="H87" s="319"/>
      <c r="I87" s="319"/>
      <c r="J87" s="319"/>
      <c r="K87" s="319"/>
      <c r="L87" s="319"/>
      <c r="M87" s="319"/>
      <c r="N87" s="319"/>
      <c r="O87" s="319"/>
      <c r="P87" s="319"/>
      <c r="Q87" s="319"/>
      <c r="R87" s="319"/>
      <c r="S87" s="319"/>
      <c r="T87" s="319"/>
      <c r="U87" s="319"/>
    </row>
    <row r="88" spans="3:21" s="279" customFormat="1" ht="12.75">
      <c r="C88" s="319"/>
      <c r="D88" s="319"/>
      <c r="E88" s="319"/>
      <c r="F88" s="319"/>
      <c r="G88" s="319"/>
      <c r="H88" s="319"/>
      <c r="I88" s="319"/>
      <c r="J88" s="319"/>
      <c r="K88" s="319"/>
      <c r="L88" s="319"/>
      <c r="M88" s="319"/>
      <c r="N88" s="319"/>
      <c r="O88" s="319"/>
      <c r="P88" s="319"/>
      <c r="Q88" s="319"/>
      <c r="R88" s="319"/>
      <c r="S88" s="319"/>
      <c r="T88" s="319"/>
      <c r="U88" s="319"/>
    </row>
    <row r="89" spans="3:21" s="279" customFormat="1" ht="12.75">
      <c r="C89" s="319"/>
      <c r="D89" s="319"/>
      <c r="E89" s="319"/>
      <c r="F89" s="319"/>
      <c r="G89" s="319"/>
      <c r="H89" s="319"/>
      <c r="I89" s="319"/>
      <c r="J89" s="319"/>
      <c r="K89" s="319"/>
      <c r="L89" s="319"/>
      <c r="M89" s="319"/>
      <c r="N89" s="319"/>
      <c r="O89" s="319"/>
      <c r="P89" s="319"/>
      <c r="Q89" s="319"/>
      <c r="R89" s="319"/>
      <c r="S89" s="319"/>
      <c r="T89" s="319"/>
      <c r="U89" s="319"/>
    </row>
    <row r="90" spans="3:21" s="279" customFormat="1" ht="12.75">
      <c r="C90" s="319"/>
      <c r="D90" s="319"/>
      <c r="E90" s="319"/>
      <c r="F90" s="319"/>
      <c r="G90" s="319"/>
      <c r="H90" s="319"/>
      <c r="I90" s="319"/>
      <c r="J90" s="319"/>
      <c r="K90" s="319"/>
      <c r="L90" s="319"/>
      <c r="M90" s="319"/>
      <c r="N90" s="319"/>
      <c r="O90" s="319"/>
      <c r="P90" s="319"/>
      <c r="Q90" s="319"/>
      <c r="R90" s="319"/>
      <c r="S90" s="319"/>
      <c r="T90" s="319"/>
      <c r="U90" s="319"/>
    </row>
    <row r="91" spans="3:21" s="279" customFormat="1" ht="12.75">
      <c r="C91" s="319"/>
      <c r="D91" s="319"/>
      <c r="E91" s="319"/>
      <c r="F91" s="319"/>
      <c r="G91" s="319"/>
      <c r="H91" s="319"/>
      <c r="I91" s="319"/>
      <c r="J91" s="319"/>
      <c r="K91" s="319"/>
      <c r="L91" s="319"/>
      <c r="M91" s="319"/>
      <c r="N91" s="319"/>
      <c r="O91" s="319"/>
      <c r="P91" s="319"/>
      <c r="Q91" s="319"/>
      <c r="R91" s="319"/>
      <c r="S91" s="319"/>
      <c r="T91" s="319"/>
      <c r="U91" s="319"/>
    </row>
    <row r="92" spans="3:21" s="279" customFormat="1" ht="12.75">
      <c r="C92" s="319"/>
      <c r="D92" s="319"/>
      <c r="E92" s="319"/>
      <c r="F92" s="319"/>
      <c r="G92" s="319"/>
      <c r="H92" s="319"/>
      <c r="I92" s="319"/>
      <c r="J92" s="319"/>
      <c r="K92" s="319"/>
      <c r="L92" s="319"/>
      <c r="M92" s="319"/>
      <c r="N92" s="319"/>
      <c r="O92" s="319"/>
      <c r="P92" s="319"/>
      <c r="Q92" s="319"/>
      <c r="R92" s="319"/>
      <c r="S92" s="319"/>
      <c r="T92" s="319"/>
      <c r="U92" s="319"/>
    </row>
    <row r="93" spans="3:21" s="279" customFormat="1" ht="12.75">
      <c r="C93" s="319"/>
      <c r="D93" s="319"/>
      <c r="E93" s="319"/>
      <c r="F93" s="319"/>
      <c r="G93" s="319"/>
      <c r="H93" s="319"/>
      <c r="I93" s="319"/>
      <c r="J93" s="319"/>
      <c r="K93" s="319"/>
      <c r="L93" s="319"/>
      <c r="M93" s="319"/>
      <c r="N93" s="319"/>
      <c r="O93" s="319"/>
      <c r="P93" s="319"/>
      <c r="Q93" s="319"/>
      <c r="R93" s="319"/>
      <c r="S93" s="319"/>
      <c r="T93" s="319"/>
      <c r="U93" s="319"/>
    </row>
    <row r="94" spans="3:21" s="279" customFormat="1" ht="12.75">
      <c r="C94" s="319"/>
      <c r="D94" s="319"/>
      <c r="E94" s="319"/>
      <c r="F94" s="319"/>
      <c r="G94" s="319"/>
      <c r="H94" s="319"/>
      <c r="I94" s="319"/>
      <c r="J94" s="319"/>
      <c r="K94" s="319"/>
      <c r="L94" s="319"/>
      <c r="M94" s="319"/>
      <c r="N94" s="319"/>
      <c r="O94" s="319"/>
      <c r="P94" s="319"/>
      <c r="Q94" s="319"/>
      <c r="R94" s="319"/>
      <c r="S94" s="319"/>
      <c r="T94" s="319"/>
      <c r="U94" s="319"/>
    </row>
    <row r="95" spans="3:21" s="279" customFormat="1" ht="12.75">
      <c r="C95" s="319"/>
      <c r="D95" s="319"/>
      <c r="E95" s="319"/>
      <c r="F95" s="319"/>
      <c r="G95" s="319"/>
      <c r="H95" s="319"/>
      <c r="I95" s="319"/>
      <c r="J95" s="319"/>
      <c r="K95" s="319"/>
      <c r="L95" s="319"/>
      <c r="M95" s="319"/>
      <c r="N95" s="319"/>
      <c r="O95" s="319"/>
      <c r="P95" s="319"/>
      <c r="Q95" s="319"/>
      <c r="R95" s="319"/>
      <c r="S95" s="319"/>
      <c r="T95" s="319"/>
      <c r="U95" s="319"/>
    </row>
    <row r="96" spans="3:21" s="279" customFormat="1" ht="12.75">
      <c r="C96" s="319"/>
      <c r="D96" s="319"/>
      <c r="E96" s="319"/>
      <c r="F96" s="319"/>
      <c r="G96" s="319"/>
      <c r="H96" s="319"/>
      <c r="I96" s="319"/>
      <c r="J96" s="319"/>
      <c r="K96" s="319"/>
      <c r="L96" s="319"/>
      <c r="M96" s="319"/>
      <c r="N96" s="319"/>
      <c r="O96" s="319"/>
      <c r="P96" s="319"/>
      <c r="Q96" s="319"/>
      <c r="R96" s="319"/>
      <c r="S96" s="319"/>
      <c r="T96" s="319"/>
      <c r="U96" s="319"/>
    </row>
    <row r="97" spans="3:21" s="279" customFormat="1" ht="12.75">
      <c r="C97" s="319"/>
      <c r="D97" s="319"/>
      <c r="E97" s="319"/>
      <c r="F97" s="319"/>
      <c r="G97" s="319"/>
      <c r="H97" s="319"/>
      <c r="I97" s="319"/>
      <c r="J97" s="319"/>
      <c r="K97" s="319"/>
      <c r="L97" s="319"/>
      <c r="M97" s="319"/>
      <c r="N97" s="319"/>
      <c r="O97" s="319"/>
      <c r="P97" s="319"/>
      <c r="Q97" s="319"/>
      <c r="R97" s="319"/>
      <c r="S97" s="319"/>
      <c r="T97" s="319"/>
      <c r="U97" s="319"/>
    </row>
    <row r="98" spans="3:21" s="279" customFormat="1" ht="12.75">
      <c r="C98" s="319"/>
      <c r="D98" s="319"/>
      <c r="E98" s="319"/>
      <c r="F98" s="319"/>
      <c r="G98" s="319"/>
      <c r="H98" s="319"/>
      <c r="I98" s="319"/>
      <c r="J98" s="319"/>
      <c r="K98" s="319"/>
      <c r="L98" s="319"/>
      <c r="M98" s="319"/>
      <c r="N98" s="319"/>
      <c r="O98" s="319"/>
      <c r="P98" s="319"/>
      <c r="Q98" s="319"/>
      <c r="R98" s="319"/>
      <c r="S98" s="319"/>
      <c r="T98" s="319"/>
      <c r="U98" s="319"/>
    </row>
    <row r="99" spans="3:21" s="279" customFormat="1" ht="12.75">
      <c r="C99" s="319"/>
      <c r="D99" s="319"/>
      <c r="E99" s="319"/>
      <c r="F99" s="319"/>
      <c r="G99" s="319"/>
      <c r="H99" s="319"/>
      <c r="I99" s="319"/>
      <c r="J99" s="319"/>
      <c r="K99" s="319"/>
      <c r="L99" s="319"/>
      <c r="M99" s="319"/>
      <c r="N99" s="319"/>
      <c r="O99" s="319"/>
      <c r="P99" s="319"/>
      <c r="Q99" s="319"/>
      <c r="R99" s="319"/>
      <c r="S99" s="319"/>
      <c r="T99" s="319"/>
      <c r="U99" s="319"/>
    </row>
    <row r="100" spans="3:21" s="279" customFormat="1" ht="12.75">
      <c r="C100" s="319"/>
      <c r="D100" s="319"/>
      <c r="E100" s="319"/>
      <c r="F100" s="319"/>
      <c r="G100" s="319"/>
      <c r="H100" s="319"/>
      <c r="I100" s="319"/>
      <c r="J100" s="319"/>
      <c r="K100" s="319"/>
      <c r="L100" s="319"/>
      <c r="M100" s="319"/>
      <c r="N100" s="319"/>
      <c r="O100" s="319"/>
      <c r="P100" s="319"/>
      <c r="Q100" s="319"/>
      <c r="R100" s="319"/>
      <c r="S100" s="319"/>
      <c r="T100" s="319"/>
      <c r="U100" s="319"/>
    </row>
    <row r="101" spans="3:21" s="279" customFormat="1" ht="12.75">
      <c r="C101" s="319"/>
      <c r="D101" s="319"/>
      <c r="E101" s="319"/>
      <c r="F101" s="319"/>
      <c r="G101" s="319"/>
      <c r="H101" s="319"/>
      <c r="I101" s="319"/>
      <c r="J101" s="319"/>
      <c r="K101" s="319"/>
      <c r="L101" s="319"/>
      <c r="M101" s="319"/>
      <c r="N101" s="319"/>
      <c r="O101" s="319"/>
      <c r="P101" s="319"/>
      <c r="Q101" s="319"/>
      <c r="R101" s="319"/>
      <c r="S101" s="319"/>
      <c r="T101" s="319"/>
      <c r="U101" s="319"/>
    </row>
    <row r="102" spans="3:21" s="279" customFormat="1" ht="12.75">
      <c r="C102" s="319"/>
      <c r="D102" s="319"/>
      <c r="E102" s="319"/>
      <c r="F102" s="319"/>
      <c r="G102" s="319"/>
      <c r="H102" s="319"/>
      <c r="I102" s="319"/>
      <c r="J102" s="319"/>
      <c r="K102" s="319"/>
      <c r="L102" s="319"/>
      <c r="M102" s="319"/>
      <c r="N102" s="319"/>
      <c r="O102" s="319"/>
      <c r="P102" s="319"/>
      <c r="Q102" s="319"/>
      <c r="R102" s="319"/>
      <c r="S102" s="319"/>
      <c r="T102" s="319"/>
      <c r="U102" s="319"/>
    </row>
  </sheetData>
  <sheetProtection/>
  <mergeCells count="39">
    <mergeCell ref="A81:E81"/>
    <mergeCell ref="N73:U73"/>
    <mergeCell ref="N74:U74"/>
    <mergeCell ref="A80:E80"/>
    <mergeCell ref="N80:U80"/>
    <mergeCell ref="B73:E73"/>
    <mergeCell ref="B74:E74"/>
    <mergeCell ref="B78:E78"/>
    <mergeCell ref="B79:E79"/>
    <mergeCell ref="O79:T79"/>
    <mergeCell ref="A9:B9"/>
    <mergeCell ref="A10:B10"/>
    <mergeCell ref="T4:T8"/>
    <mergeCell ref="B4:B8"/>
    <mergeCell ref="C4:C8"/>
    <mergeCell ref="A4:A8"/>
    <mergeCell ref="O6:O8"/>
    <mergeCell ref="I5:I8"/>
    <mergeCell ref="H4:H8"/>
    <mergeCell ref="I4:S4"/>
    <mergeCell ref="D4:E4"/>
    <mergeCell ref="D5:D8"/>
    <mergeCell ref="E5:E8"/>
    <mergeCell ref="J5:P5"/>
    <mergeCell ref="Q5:Q8"/>
    <mergeCell ref="R5:R8"/>
    <mergeCell ref="P6:P8"/>
    <mergeCell ref="F4:F8"/>
    <mergeCell ref="G4:G8"/>
    <mergeCell ref="A1:D1"/>
    <mergeCell ref="E1:O1"/>
    <mergeCell ref="P1:U1"/>
    <mergeCell ref="P3:U3"/>
    <mergeCell ref="H2:L2"/>
    <mergeCell ref="K6:M7"/>
    <mergeCell ref="N6:N8"/>
    <mergeCell ref="J6:J8"/>
    <mergeCell ref="S5:S8"/>
    <mergeCell ref="U4:U8"/>
  </mergeCells>
  <printOptions/>
  <pageMargins left="0.16" right="0.17" top="0.28" bottom="0.26" header="0.16" footer="0.17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9"/>
  </sheetPr>
  <dimension ref="A1:U32"/>
  <sheetViews>
    <sheetView zoomScalePageLayoutView="0" workbookViewId="0" topLeftCell="A16">
      <selection activeCell="C11" sqref="C11"/>
    </sheetView>
  </sheetViews>
  <sheetFormatPr defaultColWidth="9.140625" defaultRowHeight="12.75"/>
  <cols>
    <col min="1" max="1" width="4.8515625" style="6" customWidth="1"/>
    <col min="2" max="2" width="34.57421875" style="6" customWidth="1"/>
    <col min="3" max="3" width="13.8515625" style="6" customWidth="1"/>
    <col min="4" max="4" width="12.7109375" style="6" customWidth="1"/>
    <col min="5" max="5" width="13.28125" style="6" customWidth="1"/>
    <col min="6" max="6" width="14.7109375" style="6" customWidth="1"/>
    <col min="7" max="7" width="13.00390625" style="6" customWidth="1"/>
    <col min="8" max="8" width="13.28125" style="6" customWidth="1"/>
    <col min="9" max="9" width="12.28125" style="6" customWidth="1"/>
    <col min="10" max="10" width="11.421875" style="6" customWidth="1"/>
    <col min="11" max="16384" width="9.140625" style="6" customWidth="1"/>
  </cols>
  <sheetData>
    <row r="1" spans="1:16" s="45" customFormat="1" ht="60.75" customHeight="1">
      <c r="A1" s="440" t="s">
        <v>220</v>
      </c>
      <c r="B1" s="440"/>
      <c r="C1" s="419" t="s">
        <v>381</v>
      </c>
      <c r="D1" s="419"/>
      <c r="E1" s="419"/>
      <c r="F1" s="419"/>
      <c r="G1" s="419"/>
      <c r="H1" s="419"/>
      <c r="I1" s="442" t="str">
        <f>'Thông tin'!C2</f>
        <v>Đơn vị  báo cáo: CỤC THADS TỈNH SƠN LA
Đơn vị nhận báo cáo: TỔNG CỤC THADS</v>
      </c>
      <c r="J1" s="442"/>
      <c r="K1" s="81"/>
      <c r="P1" s="82"/>
    </row>
    <row r="2" spans="1:16" s="45" customFormat="1" ht="27" customHeight="1">
      <c r="A2" s="147"/>
      <c r="B2" s="147"/>
      <c r="C2" s="145"/>
      <c r="D2" s="509" t="str">
        <f>'Thông tin'!C8</f>
        <v> 06 tháng / năm 2020</v>
      </c>
      <c r="E2" s="509"/>
      <c r="F2" s="509"/>
      <c r="G2" s="509"/>
      <c r="H2" s="145"/>
      <c r="I2" s="148"/>
      <c r="J2" s="148"/>
      <c r="K2" s="81"/>
      <c r="P2" s="82"/>
    </row>
    <row r="3" spans="1:10" s="83" customFormat="1" ht="35.25" customHeight="1">
      <c r="A3" s="46"/>
      <c r="B3" s="47"/>
      <c r="D3" s="49"/>
      <c r="E3" s="84">
        <f>COUNTBLANK(C10:J16)</f>
        <v>28</v>
      </c>
      <c r="F3" s="49"/>
      <c r="I3" s="508" t="s">
        <v>221</v>
      </c>
      <c r="J3" s="508"/>
    </row>
    <row r="4" spans="1:10" s="83" customFormat="1" ht="35.25" customHeight="1">
      <c r="A4" s="519" t="s">
        <v>13</v>
      </c>
      <c r="B4" s="519" t="s">
        <v>14</v>
      </c>
      <c r="C4" s="510" t="s">
        <v>222</v>
      </c>
      <c r="D4" s="510"/>
      <c r="E4" s="510" t="s">
        <v>223</v>
      </c>
      <c r="F4" s="510"/>
      <c r="G4" s="510" t="s">
        <v>224</v>
      </c>
      <c r="H4" s="510"/>
      <c r="I4" s="510" t="s">
        <v>225</v>
      </c>
      <c r="J4" s="510"/>
    </row>
    <row r="5" spans="1:10" s="83" customFormat="1" ht="9" customHeight="1">
      <c r="A5" s="520"/>
      <c r="B5" s="520"/>
      <c r="C5" s="511" t="s">
        <v>226</v>
      </c>
      <c r="D5" s="511" t="s">
        <v>227</v>
      </c>
      <c r="E5" s="511" t="s">
        <v>226</v>
      </c>
      <c r="F5" s="511" t="s">
        <v>227</v>
      </c>
      <c r="G5" s="511" t="s">
        <v>226</v>
      </c>
      <c r="H5" s="511" t="s">
        <v>227</v>
      </c>
      <c r="I5" s="511" t="s">
        <v>226</v>
      </c>
      <c r="J5" s="511" t="s">
        <v>227</v>
      </c>
    </row>
    <row r="6" spans="1:10" s="83" customFormat="1" ht="9" customHeight="1">
      <c r="A6" s="520"/>
      <c r="B6" s="520"/>
      <c r="C6" s="512"/>
      <c r="D6" s="512"/>
      <c r="E6" s="512"/>
      <c r="F6" s="512"/>
      <c r="G6" s="512"/>
      <c r="H6" s="512"/>
      <c r="I6" s="512"/>
      <c r="J6" s="512"/>
    </row>
    <row r="7" spans="1:10" s="83" customFormat="1" ht="9" customHeight="1">
      <c r="A7" s="520"/>
      <c r="B7" s="520"/>
      <c r="C7" s="512"/>
      <c r="D7" s="512"/>
      <c r="E7" s="512"/>
      <c r="F7" s="512"/>
      <c r="G7" s="512"/>
      <c r="H7" s="512"/>
      <c r="I7" s="512"/>
      <c r="J7" s="512"/>
    </row>
    <row r="8" spans="1:10" s="83" customFormat="1" ht="9" customHeight="1">
      <c r="A8" s="521"/>
      <c r="B8" s="521"/>
      <c r="C8" s="513"/>
      <c r="D8" s="513"/>
      <c r="E8" s="513"/>
      <c r="F8" s="513"/>
      <c r="G8" s="513"/>
      <c r="H8" s="513"/>
      <c r="I8" s="513"/>
      <c r="J8" s="513"/>
    </row>
    <row r="9" spans="1:10" s="83" customFormat="1" ht="15">
      <c r="A9" s="517" t="s">
        <v>35</v>
      </c>
      <c r="B9" s="518"/>
      <c r="C9" s="85" t="s">
        <v>36</v>
      </c>
      <c r="D9" s="85" t="s">
        <v>37</v>
      </c>
      <c r="E9" s="85" t="s">
        <v>38</v>
      </c>
      <c r="F9" s="85" t="s">
        <v>39</v>
      </c>
      <c r="G9" s="85" t="s">
        <v>40</v>
      </c>
      <c r="H9" s="85" t="s">
        <v>41</v>
      </c>
      <c r="I9" s="85" t="s">
        <v>42</v>
      </c>
      <c r="J9" s="85" t="s">
        <v>43</v>
      </c>
    </row>
    <row r="10" spans="1:10" s="289" customFormat="1" ht="15" customHeight="1">
      <c r="A10" s="514" t="s">
        <v>228</v>
      </c>
      <c r="B10" s="514"/>
      <c r="C10" s="288">
        <f>C11+C12</f>
        <v>7</v>
      </c>
      <c r="D10" s="288">
        <f aca="true" t="shared" si="0" ref="D10:J10">D11+D12</f>
        <v>89619</v>
      </c>
      <c r="E10" s="288">
        <f t="shared" si="0"/>
        <v>7</v>
      </c>
      <c r="F10" s="288">
        <f t="shared" si="0"/>
        <v>89619</v>
      </c>
      <c r="G10" s="288">
        <f t="shared" si="0"/>
        <v>0</v>
      </c>
      <c r="H10" s="288">
        <f t="shared" si="0"/>
        <v>141916</v>
      </c>
      <c r="I10" s="288">
        <f t="shared" si="0"/>
        <v>0</v>
      </c>
      <c r="J10" s="288">
        <f t="shared" si="0"/>
        <v>141916</v>
      </c>
    </row>
    <row r="11" spans="1:10" s="168" customFormat="1" ht="15" customHeight="1">
      <c r="A11" s="291" t="s">
        <v>56</v>
      </c>
      <c r="B11" s="292" t="s">
        <v>154</v>
      </c>
      <c r="C11" s="293"/>
      <c r="D11" s="293"/>
      <c r="E11" s="293"/>
      <c r="F11" s="293"/>
      <c r="G11" s="293"/>
      <c r="H11" s="293"/>
      <c r="I11" s="293"/>
      <c r="J11" s="293"/>
    </row>
    <row r="12" spans="1:10" s="289" customFormat="1" ht="15" customHeight="1">
      <c r="A12" s="287" t="s">
        <v>71</v>
      </c>
      <c r="B12" s="290" t="s">
        <v>153</v>
      </c>
      <c r="C12" s="288">
        <f>SUM(C13:C24)</f>
        <v>7</v>
      </c>
      <c r="D12" s="288">
        <f aca="true" t="shared" si="1" ref="D12:J12">SUM(D13:D24)</f>
        <v>89619</v>
      </c>
      <c r="E12" s="288">
        <f t="shared" si="1"/>
        <v>7</v>
      </c>
      <c r="F12" s="288">
        <f t="shared" si="1"/>
        <v>89619</v>
      </c>
      <c r="G12" s="288">
        <f t="shared" si="1"/>
        <v>0</v>
      </c>
      <c r="H12" s="288">
        <f t="shared" si="1"/>
        <v>141916</v>
      </c>
      <c r="I12" s="288">
        <f t="shared" si="1"/>
        <v>0</v>
      </c>
      <c r="J12" s="288">
        <f t="shared" si="1"/>
        <v>141916</v>
      </c>
    </row>
    <row r="13" spans="1:10" ht="15" customHeight="1">
      <c r="A13" s="86" t="s">
        <v>36</v>
      </c>
      <c r="B13" s="87" t="s">
        <v>229</v>
      </c>
      <c r="C13" s="258"/>
      <c r="D13" s="258"/>
      <c r="E13" s="258"/>
      <c r="F13" s="258"/>
      <c r="G13" s="258"/>
      <c r="H13" s="258"/>
      <c r="I13" s="258"/>
      <c r="J13" s="258"/>
    </row>
    <row r="14" spans="1:10" ht="15" customHeight="1">
      <c r="A14" s="86" t="s">
        <v>37</v>
      </c>
      <c r="B14" s="87" t="s">
        <v>230</v>
      </c>
      <c r="C14" s="233">
        <v>1</v>
      </c>
      <c r="D14" s="233">
        <v>2474</v>
      </c>
      <c r="E14" s="233">
        <v>1</v>
      </c>
      <c r="F14" s="233">
        <v>2474</v>
      </c>
      <c r="G14" s="233"/>
      <c r="H14" s="233">
        <v>12000</v>
      </c>
      <c r="I14" s="233"/>
      <c r="J14" s="233">
        <v>12000</v>
      </c>
    </row>
    <row r="15" spans="1:10" ht="15" customHeight="1">
      <c r="A15" s="86" t="s">
        <v>38</v>
      </c>
      <c r="B15" s="87" t="s">
        <v>231</v>
      </c>
      <c r="C15" s="258"/>
      <c r="D15" s="258"/>
      <c r="E15" s="258"/>
      <c r="F15" s="258"/>
      <c r="G15" s="258"/>
      <c r="H15" s="258"/>
      <c r="I15" s="258"/>
      <c r="J15" s="258"/>
    </row>
    <row r="16" spans="1:10" ht="15" customHeight="1">
      <c r="A16" s="86" t="s">
        <v>39</v>
      </c>
      <c r="B16" s="87" t="s">
        <v>232</v>
      </c>
      <c r="C16" s="233">
        <v>2</v>
      </c>
      <c r="D16" s="233">
        <v>8016</v>
      </c>
      <c r="E16" s="233">
        <v>2</v>
      </c>
      <c r="F16" s="233">
        <v>8016</v>
      </c>
      <c r="G16" s="233"/>
      <c r="H16" s="233">
        <v>19577</v>
      </c>
      <c r="I16" s="233"/>
      <c r="J16" s="233">
        <v>19577</v>
      </c>
    </row>
    <row r="17" spans="1:10" ht="15" customHeight="1">
      <c r="A17" s="86" t="s">
        <v>40</v>
      </c>
      <c r="B17" s="87" t="s">
        <v>233</v>
      </c>
      <c r="C17" s="258"/>
      <c r="D17" s="258">
        <v>19525</v>
      </c>
      <c r="E17" s="258"/>
      <c r="F17" s="258">
        <v>19525</v>
      </c>
      <c r="G17" s="258"/>
      <c r="H17" s="258">
        <v>12250</v>
      </c>
      <c r="I17" s="258"/>
      <c r="J17" s="258">
        <v>12250</v>
      </c>
    </row>
    <row r="18" spans="1:10" ht="15" customHeight="1">
      <c r="A18" s="86" t="s">
        <v>41</v>
      </c>
      <c r="B18" s="87" t="s">
        <v>234</v>
      </c>
      <c r="C18" s="258"/>
      <c r="D18" s="258">
        <v>17320</v>
      </c>
      <c r="E18" s="258"/>
      <c r="F18" s="258">
        <v>17320</v>
      </c>
      <c r="G18" s="258"/>
      <c r="H18" s="258">
        <v>15391</v>
      </c>
      <c r="I18" s="258"/>
      <c r="J18" s="258">
        <v>15391</v>
      </c>
    </row>
    <row r="19" spans="1:10" ht="15" customHeight="1">
      <c r="A19" s="86" t="s">
        <v>42</v>
      </c>
      <c r="B19" s="87" t="s">
        <v>235</v>
      </c>
      <c r="C19" s="258"/>
      <c r="D19" s="258"/>
      <c r="E19" s="258"/>
      <c r="F19" s="258"/>
      <c r="G19" s="258"/>
      <c r="H19" s="258"/>
      <c r="I19" s="258"/>
      <c r="J19" s="258"/>
    </row>
    <row r="20" spans="1:10" ht="15" customHeight="1">
      <c r="A20" s="86" t="s">
        <v>43</v>
      </c>
      <c r="B20" s="87" t="s">
        <v>236</v>
      </c>
      <c r="C20" s="233">
        <v>2</v>
      </c>
      <c r="D20" s="233">
        <v>9806</v>
      </c>
      <c r="E20" s="233">
        <v>2</v>
      </c>
      <c r="F20" s="233">
        <v>9806</v>
      </c>
      <c r="G20" s="233"/>
      <c r="H20" s="233">
        <v>2800</v>
      </c>
      <c r="I20" s="233"/>
      <c r="J20" s="233">
        <v>2800</v>
      </c>
    </row>
    <row r="21" spans="1:10" ht="15" customHeight="1">
      <c r="A21" s="86" t="s">
        <v>44</v>
      </c>
      <c r="B21" s="87" t="s">
        <v>237</v>
      </c>
      <c r="C21" s="258"/>
      <c r="D21" s="258"/>
      <c r="E21" s="258"/>
      <c r="F21" s="258"/>
      <c r="G21" s="258"/>
      <c r="H21" s="258">
        <v>23480</v>
      </c>
      <c r="I21" s="258"/>
      <c r="J21" s="258">
        <v>23480</v>
      </c>
    </row>
    <row r="22" spans="1:10" ht="15" customHeight="1">
      <c r="A22" s="86" t="s">
        <v>45</v>
      </c>
      <c r="B22" s="87" t="s">
        <v>238</v>
      </c>
      <c r="C22" s="258"/>
      <c r="D22" s="258">
        <v>4836</v>
      </c>
      <c r="E22" s="258"/>
      <c r="F22" s="258">
        <v>4836</v>
      </c>
      <c r="G22" s="258"/>
      <c r="H22" s="258">
        <v>20221</v>
      </c>
      <c r="I22" s="258"/>
      <c r="J22" s="258">
        <v>20221</v>
      </c>
    </row>
    <row r="23" spans="1:10" ht="15" customHeight="1">
      <c r="A23" s="86" t="s">
        <v>46</v>
      </c>
      <c r="B23" s="87" t="s">
        <v>239</v>
      </c>
      <c r="C23" s="258">
        <v>2</v>
      </c>
      <c r="D23" s="233">
        <v>27642</v>
      </c>
      <c r="E23" s="233">
        <v>2</v>
      </c>
      <c r="F23" s="233">
        <v>27642</v>
      </c>
      <c r="G23" s="233"/>
      <c r="H23" s="233">
        <v>36197</v>
      </c>
      <c r="I23" s="233"/>
      <c r="J23" s="233">
        <v>36197</v>
      </c>
    </row>
    <row r="24" spans="1:10" ht="15" customHeight="1">
      <c r="A24" s="86" t="s">
        <v>47</v>
      </c>
      <c r="B24" s="87" t="s">
        <v>240</v>
      </c>
      <c r="C24" s="53"/>
      <c r="D24" s="53"/>
      <c r="E24" s="53"/>
      <c r="F24" s="53"/>
      <c r="G24" s="53"/>
      <c r="H24" s="53"/>
      <c r="I24" s="53"/>
      <c r="J24" s="53"/>
    </row>
    <row r="25" spans="2:10" ht="12.75">
      <c r="B25" s="169"/>
      <c r="C25" s="169"/>
      <c r="D25" s="169"/>
      <c r="E25" s="169"/>
      <c r="F25" s="169"/>
      <c r="G25" s="169"/>
      <c r="H25" s="169"/>
      <c r="I25" s="169"/>
      <c r="J25" s="169"/>
    </row>
    <row r="26" spans="1:11" s="172" customFormat="1" ht="22.5" customHeight="1">
      <c r="A26" s="78"/>
      <c r="B26" s="515">
        <f>'[1]TT'!C16</f>
        <v>0</v>
      </c>
      <c r="C26" s="515"/>
      <c r="D26" s="173"/>
      <c r="E26" s="174"/>
      <c r="F26" s="173"/>
      <c r="G26" s="516" t="str">
        <f>'Thông tin'!C4</f>
        <v>Sơn La, ngày 31 tháng 3  năm 2020</v>
      </c>
      <c r="H26" s="516"/>
      <c r="I26" s="516"/>
      <c r="J26" s="516"/>
      <c r="K26" s="30"/>
    </row>
    <row r="27" spans="2:21" s="397" customFormat="1" ht="13.5" customHeight="1">
      <c r="B27" s="409" t="s">
        <v>73</v>
      </c>
      <c r="C27" s="409"/>
      <c r="D27" s="409"/>
      <c r="E27" s="409"/>
      <c r="N27" s="410"/>
      <c r="O27" s="410"/>
      <c r="P27" s="410"/>
      <c r="Q27" s="410"/>
      <c r="R27" s="410"/>
      <c r="S27" s="410"/>
      <c r="T27" s="410"/>
      <c r="U27" s="410"/>
    </row>
    <row r="28" s="397" customFormat="1" ht="16.5" customHeight="1"/>
    <row r="29" s="397" customFormat="1" ht="16.5" customHeight="1"/>
    <row r="30" s="397" customFormat="1" ht="12.75"/>
    <row r="31" spans="2:5" s="397" customFormat="1" ht="12.75">
      <c r="B31" s="410" t="s">
        <v>375</v>
      </c>
      <c r="C31" s="410"/>
      <c r="D31" s="410"/>
      <c r="E31" s="410"/>
    </row>
    <row r="32" spans="2:20" s="397" customFormat="1" ht="12.75">
      <c r="B32" s="410" t="s">
        <v>414</v>
      </c>
      <c r="C32" s="410"/>
      <c r="D32" s="410"/>
      <c r="E32" s="410"/>
      <c r="O32" s="410"/>
      <c r="P32" s="410"/>
      <c r="Q32" s="410"/>
      <c r="R32" s="410"/>
      <c r="S32" s="410"/>
      <c r="T32" s="410"/>
    </row>
  </sheetData>
  <sheetProtection/>
  <mergeCells count="28">
    <mergeCell ref="N27:U27"/>
    <mergeCell ref="B31:E31"/>
    <mergeCell ref="B32:E32"/>
    <mergeCell ref="O32:T32"/>
    <mergeCell ref="B27:E27"/>
    <mergeCell ref="J5:J8"/>
    <mergeCell ref="A10:B10"/>
    <mergeCell ref="D5:D8"/>
    <mergeCell ref="B26:C26"/>
    <mergeCell ref="G26:J26"/>
    <mergeCell ref="A9:B9"/>
    <mergeCell ref="C5:C8"/>
    <mergeCell ref="A4:A8"/>
    <mergeCell ref="B4:B8"/>
    <mergeCell ref="C4:D4"/>
    <mergeCell ref="E5:E8"/>
    <mergeCell ref="F5:F8"/>
    <mergeCell ref="I5:I8"/>
    <mergeCell ref="G5:G8"/>
    <mergeCell ref="H5:H8"/>
    <mergeCell ref="E4:F4"/>
    <mergeCell ref="A1:B1"/>
    <mergeCell ref="C1:H1"/>
    <mergeCell ref="I1:J1"/>
    <mergeCell ref="I3:J3"/>
    <mergeCell ref="D2:G2"/>
    <mergeCell ref="G4:H4"/>
    <mergeCell ref="I4:J4"/>
  </mergeCells>
  <printOptions/>
  <pageMargins left="0.32" right="0.24" top="0.37" bottom="0.19" header="0.16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</dc:creator>
  <cp:keywords/>
  <dc:description/>
  <cp:lastModifiedBy>asus</cp:lastModifiedBy>
  <cp:lastPrinted>2020-04-01T03:18:21Z</cp:lastPrinted>
  <dcterms:created xsi:type="dcterms:W3CDTF">1996-10-14T23:33:28Z</dcterms:created>
  <dcterms:modified xsi:type="dcterms:W3CDTF">2020-04-02T14:17:58Z</dcterms:modified>
  <cp:category/>
  <cp:version/>
  <cp:contentType/>
  <cp:contentStatus/>
</cp:coreProperties>
</file>